
<file path=[Content_Types].xml><?xml version="1.0" encoding="utf-8"?>
<Types xmlns="http://schemas.openxmlformats.org/package/2006/content-types">
  <Default Extension="png" ContentType="image/png"/>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work\1. 시립대근로소득자\17. 양식\"/>
    </mc:Choice>
  </mc:AlternateContent>
  <bookViews>
    <workbookView xWindow="0" yWindow="0" windowWidth="28800" windowHeight="12285" activeTab="1"/>
  </bookViews>
  <sheets>
    <sheet name="작성방법" sheetId="16" r:id="rId1"/>
    <sheet name="기본정보" sheetId="3" r:id="rId2"/>
    <sheet name="과제정보" sheetId="14" r:id="rId3"/>
    <sheet name="활용계획서(자동)" sheetId="6" r:id="rId4"/>
    <sheet name="근로계약서(자동)" sheetId="1" r:id="rId5"/>
    <sheet name="별첨 1(자동)" sheetId="8" r:id="rId6"/>
    <sheet name="인건비계산(자동)" sheetId="10" r:id="rId7"/>
    <sheet name="월인건비(목표값)" sheetId="18" r:id="rId8"/>
    <sheet name="개인수령액(시뮬레이션)" sheetId="12" r:id="rId9"/>
    <sheet name="계산" sheetId="15" state="hidden" r:id="rId10"/>
    <sheet name="최저임금검증" sheetId="11" r:id="rId11"/>
    <sheet name="간이세액표" sheetId="13" state="hidden" r:id="rId12"/>
    <sheet name="종류" sheetId="2" state="hidden" r:id="rId13"/>
  </sheets>
  <definedNames>
    <definedName name="_xlnm.Print_Area" localSheetId="8">'개인수령액(시뮬레이션)'!$A$2:$H$20</definedName>
    <definedName name="_xlnm.Print_Area" localSheetId="7">'월인건비(목표값)'!$C$24:$F$25</definedName>
    <definedName name="_xlnm.Print_Area" localSheetId="6">'인건비계산(자동)'!$C$9:$H$25</definedName>
    <definedName name="_xlnm.Print_Area" localSheetId="10">최저임금검증!$A$1:$G$34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3" l="1"/>
  <c r="D25" i="18" l="1"/>
  <c r="D21" i="18"/>
  <c r="N17" i="18"/>
  <c r="N16" i="18"/>
  <c r="N18" i="18"/>
  <c r="E11" i="10"/>
  <c r="E12" i="10"/>
  <c r="E13" i="10"/>
  <c r="E14" i="10"/>
  <c r="E15" i="10"/>
  <c r="E16" i="10"/>
  <c r="E17" i="10"/>
  <c r="E18" i="10"/>
  <c r="E19" i="10"/>
  <c r="E20" i="10"/>
  <c r="E21" i="10"/>
  <c r="E22" i="10"/>
  <c r="E23" i="10"/>
  <c r="E24" i="10"/>
  <c r="D11" i="10"/>
  <c r="D12" i="10"/>
  <c r="D13" i="10"/>
  <c r="D14" i="10"/>
  <c r="D15" i="10"/>
  <c r="D16" i="10"/>
  <c r="D17" i="10"/>
  <c r="D18" i="10"/>
  <c r="D19" i="10"/>
  <c r="D20" i="10"/>
  <c r="D21" i="10"/>
  <c r="D22" i="10"/>
  <c r="D23" i="10"/>
  <c r="D24" i="10"/>
  <c r="D20" i="18" l="1"/>
  <c r="D19" i="18" s="1"/>
  <c r="J11" i="10"/>
  <c r="K11" i="10"/>
  <c r="J12" i="10"/>
  <c r="K12" i="10"/>
  <c r="J13" i="10"/>
  <c r="K13" i="10"/>
  <c r="J14" i="10"/>
  <c r="K14" i="10"/>
  <c r="J15" i="10"/>
  <c r="I15" i="10" s="1"/>
  <c r="K15" i="10"/>
  <c r="J16" i="10"/>
  <c r="K16" i="10"/>
  <c r="J17" i="10"/>
  <c r="K17" i="10"/>
  <c r="J18" i="10"/>
  <c r="K18" i="10"/>
  <c r="J19" i="10"/>
  <c r="K19" i="10"/>
  <c r="I19" i="10" s="1"/>
  <c r="J20" i="10"/>
  <c r="K20" i="10"/>
  <c r="I20" i="10" s="1"/>
  <c r="J21" i="10"/>
  <c r="I21" i="10" s="1"/>
  <c r="K21" i="10"/>
  <c r="J22" i="10"/>
  <c r="I22" i="10" s="1"/>
  <c r="K22" i="10"/>
  <c r="J23" i="10"/>
  <c r="K23" i="10"/>
  <c r="J24" i="10"/>
  <c r="K24" i="10"/>
  <c r="I11" i="10"/>
  <c r="I12" i="10"/>
  <c r="I13" i="10"/>
  <c r="I14" i="10"/>
  <c r="I16" i="10"/>
  <c r="I17" i="10"/>
  <c r="I18" i="10"/>
  <c r="I23" i="10"/>
  <c r="I24" i="10"/>
  <c r="G11" i="10"/>
  <c r="G12" i="10"/>
  <c r="G13" i="10"/>
  <c r="G14" i="10"/>
  <c r="G15" i="10"/>
  <c r="G16" i="10"/>
  <c r="G17" i="10"/>
  <c r="G18" i="10"/>
  <c r="G19" i="10"/>
  <c r="G20" i="10"/>
  <c r="G21" i="10"/>
  <c r="G22" i="10"/>
  <c r="G23" i="10"/>
  <c r="G24" i="10"/>
  <c r="R26" i="3" l="1"/>
  <c r="V23" i="3"/>
  <c r="C25" i="18" l="1"/>
  <c r="E25" i="18" l="1"/>
  <c r="E10" i="12"/>
  <c r="F25" i="18" l="1"/>
  <c r="H25" i="18" s="1"/>
  <c r="D4" i="15"/>
  <c r="D5" i="15"/>
  <c r="D6" i="15"/>
  <c r="D7" i="15"/>
  <c r="D8" i="15"/>
  <c r="D9" i="15"/>
  <c r="G25" i="18" l="1"/>
  <c r="R13" i="1" l="1"/>
  <c r="F13" i="1"/>
  <c r="O13" i="1"/>
  <c r="B9" i="15" l="1"/>
  <c r="A9" i="15"/>
  <c r="F9" i="15" s="1"/>
  <c r="B8" i="15"/>
  <c r="A8" i="15"/>
  <c r="F8" i="15" s="1"/>
  <c r="B7" i="15"/>
  <c r="A7" i="15"/>
  <c r="F7" i="15" s="1"/>
  <c r="B6" i="15"/>
  <c r="A6" i="15"/>
  <c r="F6" i="15" s="1"/>
  <c r="B5" i="15"/>
  <c r="A5" i="15"/>
  <c r="F5" i="15" s="1"/>
  <c r="B4" i="15"/>
  <c r="A4" i="15"/>
  <c r="B3" i="15"/>
  <c r="A3" i="15"/>
  <c r="B2" i="15"/>
  <c r="A2" i="15"/>
  <c r="D3" i="15" l="1"/>
  <c r="F3" i="15" s="1"/>
  <c r="D2" i="15"/>
  <c r="F2" i="15" s="1"/>
  <c r="F4" i="15"/>
  <c r="B34" i="1"/>
  <c r="I34" i="1" s="1"/>
  <c r="B35" i="1"/>
  <c r="I35" i="1" s="1"/>
  <c r="B36" i="1"/>
  <c r="P36" i="1" s="1"/>
  <c r="B37" i="1"/>
  <c r="P37" i="1" s="1"/>
  <c r="B38" i="1"/>
  <c r="P38" i="1" s="1"/>
  <c r="B39" i="1"/>
  <c r="I39" i="1" s="1"/>
  <c r="B40" i="1"/>
  <c r="P40" i="1" s="1"/>
  <c r="B41" i="1"/>
  <c r="P41" i="1" s="1"/>
  <c r="P39" i="1" l="1"/>
  <c r="P35" i="1"/>
  <c r="I41" i="1"/>
  <c r="I40" i="1"/>
  <c r="I38" i="1"/>
  <c r="P34" i="1"/>
  <c r="I36" i="1"/>
  <c r="I37" i="1"/>
  <c r="G56" i="6" l="1"/>
  <c r="J55" i="6"/>
  <c r="G55" i="6"/>
  <c r="G54" i="6"/>
  <c r="G53" i="6"/>
  <c r="G51" i="6"/>
  <c r="J50" i="6"/>
  <c r="G50" i="6"/>
  <c r="G49" i="6"/>
  <c r="G48" i="6"/>
  <c r="G46" i="6"/>
  <c r="J45" i="6"/>
  <c r="G45" i="6"/>
  <c r="G43" i="6"/>
  <c r="G44" i="6"/>
  <c r="F6" i="14" l="1"/>
  <c r="J46" i="1" l="1"/>
  <c r="N57" i="1"/>
  <c r="F20" i="1"/>
  <c r="K20" i="1"/>
  <c r="O20" i="1"/>
  <c r="P20" i="1"/>
  <c r="F21" i="1"/>
  <c r="K21" i="1"/>
  <c r="O21" i="1"/>
  <c r="P21" i="1"/>
  <c r="F22" i="1"/>
  <c r="K22" i="1"/>
  <c r="O22" i="1"/>
  <c r="P22" i="1"/>
  <c r="F23" i="1"/>
  <c r="K23" i="1"/>
  <c r="O23" i="1"/>
  <c r="P23" i="1"/>
  <c r="F17" i="1"/>
  <c r="K17" i="1"/>
  <c r="O17" i="1"/>
  <c r="P17" i="1"/>
  <c r="F18" i="1"/>
  <c r="K18" i="1"/>
  <c r="O18" i="1"/>
  <c r="P18" i="1"/>
  <c r="F19" i="1"/>
  <c r="K19" i="1"/>
  <c r="O19" i="1"/>
  <c r="P19" i="1"/>
  <c r="P16" i="1"/>
  <c r="O16" i="1"/>
  <c r="K16" i="1"/>
  <c r="F16" i="1"/>
  <c r="B33" i="6"/>
  <c r="G41" i="6"/>
  <c r="J40" i="6"/>
  <c r="G40" i="6"/>
  <c r="G39" i="6"/>
  <c r="G38" i="6"/>
  <c r="G36" i="6"/>
  <c r="J35" i="6"/>
  <c r="G35" i="6"/>
  <c r="G34" i="6"/>
  <c r="G33" i="6"/>
  <c r="G31" i="6"/>
  <c r="J30" i="6"/>
  <c r="G30" i="6"/>
  <c r="G29" i="6"/>
  <c r="G28" i="6"/>
  <c r="G26" i="6"/>
  <c r="J25" i="6"/>
  <c r="G25" i="6"/>
  <c r="G24" i="6"/>
  <c r="G23" i="6"/>
  <c r="G21" i="6"/>
  <c r="J20" i="6"/>
  <c r="G20" i="6"/>
  <c r="G19" i="6"/>
  <c r="G18" i="6"/>
  <c r="G16" i="6"/>
  <c r="J15" i="6"/>
  <c r="G15" i="6"/>
  <c r="G13" i="6"/>
  <c r="G14" i="6"/>
  <c r="G11" i="6"/>
  <c r="J10" i="6"/>
  <c r="G10" i="6"/>
  <c r="G9" i="6"/>
  <c r="G8" i="6"/>
  <c r="R33" i="1"/>
  <c r="R34" i="1"/>
  <c r="R35" i="1"/>
  <c r="R36" i="1"/>
  <c r="R37" i="1"/>
  <c r="R38" i="1"/>
  <c r="R39" i="1"/>
  <c r="R40" i="1"/>
  <c r="R41" i="1"/>
  <c r="N33" i="1"/>
  <c r="N34" i="1"/>
  <c r="N35" i="1"/>
  <c r="N36" i="1"/>
  <c r="N37" i="1"/>
  <c r="N38" i="1"/>
  <c r="N39" i="1"/>
  <c r="N40" i="1"/>
  <c r="N41" i="1"/>
  <c r="M33" i="1"/>
  <c r="M34" i="1"/>
  <c r="M35" i="1"/>
  <c r="M36" i="1"/>
  <c r="M37" i="1"/>
  <c r="M38" i="1"/>
  <c r="M39" i="1"/>
  <c r="M40" i="1"/>
  <c r="M41" i="1"/>
  <c r="B33" i="1"/>
  <c r="R32" i="1"/>
  <c r="N32" i="1"/>
  <c r="M32" i="1"/>
  <c r="B32" i="1"/>
  <c r="P6" i="8"/>
  <c r="P7" i="8"/>
  <c r="P8" i="8"/>
  <c r="P9" i="8"/>
  <c r="P10" i="8"/>
  <c r="P11" i="8"/>
  <c r="P12" i="8"/>
  <c r="P13" i="8"/>
  <c r="P14" i="8"/>
  <c r="L6" i="8"/>
  <c r="L7" i="8"/>
  <c r="L8" i="8"/>
  <c r="L9" i="8"/>
  <c r="L10" i="8"/>
  <c r="L11" i="8"/>
  <c r="L12" i="8"/>
  <c r="L13" i="8"/>
  <c r="L14" i="8"/>
  <c r="K6" i="8"/>
  <c r="K7" i="8"/>
  <c r="K8" i="8"/>
  <c r="K9" i="8"/>
  <c r="K10" i="8"/>
  <c r="K11" i="8"/>
  <c r="K12" i="8"/>
  <c r="K13" i="8"/>
  <c r="K14" i="8"/>
  <c r="B6" i="8"/>
  <c r="B7" i="8"/>
  <c r="B8" i="8"/>
  <c r="B9" i="8"/>
  <c r="B10" i="8"/>
  <c r="B11" i="8"/>
  <c r="B12" i="8"/>
  <c r="B13" i="8"/>
  <c r="B14" i="8"/>
  <c r="L5" i="8"/>
  <c r="K5" i="8"/>
  <c r="P5" i="8"/>
  <c r="B5" i="8"/>
  <c r="K10" i="10"/>
  <c r="J10" i="10"/>
  <c r="E10" i="10"/>
  <c r="D10" i="10"/>
  <c r="C11" i="10"/>
  <c r="C12" i="10"/>
  <c r="C13" i="10"/>
  <c r="C14" i="10"/>
  <c r="C15" i="10"/>
  <c r="C16" i="10"/>
  <c r="C17" i="10"/>
  <c r="C18" i="10"/>
  <c r="C19" i="10"/>
  <c r="C20" i="10"/>
  <c r="C21" i="10"/>
  <c r="C22" i="10"/>
  <c r="C23" i="10"/>
  <c r="C24" i="10"/>
  <c r="C10" i="10"/>
  <c r="G10" i="10" l="1"/>
  <c r="I10" i="10"/>
  <c r="N5" i="8"/>
  <c r="G5" i="8"/>
  <c r="N14" i="8"/>
  <c r="G14" i="8"/>
  <c r="N13" i="8"/>
  <c r="G13" i="8"/>
  <c r="G12" i="8"/>
  <c r="N12" i="8"/>
  <c r="N11" i="8"/>
  <c r="G11" i="8"/>
  <c r="G10" i="8"/>
  <c r="N10" i="8"/>
  <c r="I32" i="1"/>
  <c r="P32" i="1"/>
  <c r="G9" i="8"/>
  <c r="N9" i="8"/>
  <c r="G7" i="8"/>
  <c r="N7" i="8"/>
  <c r="G8" i="8"/>
  <c r="N8" i="8"/>
  <c r="G6" i="8"/>
  <c r="N6" i="8"/>
  <c r="I33" i="1"/>
  <c r="P33" i="1"/>
  <c r="R25" i="3"/>
  <c r="G25" i="10" l="1"/>
  <c r="P31" i="14"/>
  <c r="E15" i="12"/>
  <c r="E16" i="12" l="1"/>
  <c r="R30" i="3" l="1"/>
  <c r="R29" i="3"/>
  <c r="S26" i="3"/>
  <c r="R23" i="3"/>
  <c r="R21" i="3"/>
  <c r="R22" i="3"/>
  <c r="R20" i="3"/>
  <c r="R19" i="3"/>
  <c r="S30" i="3" l="1"/>
  <c r="D14" i="12" s="1"/>
  <c r="E14" i="12" s="1"/>
  <c r="S22" i="3"/>
  <c r="S23" i="3" s="1"/>
  <c r="E9" i="12" s="1"/>
  <c r="G14" i="1"/>
  <c r="G46" i="1" l="1"/>
  <c r="F25" i="3"/>
  <c r="G32" i="3" s="1"/>
  <c r="D12" i="12" s="1"/>
  <c r="T23" i="3"/>
  <c r="U23" i="3" s="1"/>
  <c r="D13" i="12" l="1"/>
  <c r="E12" i="12"/>
  <c r="E13" i="12" s="1"/>
  <c r="I10" i="14"/>
  <c r="I13" i="14"/>
  <c r="I9" i="14"/>
  <c r="I8" i="14"/>
  <c r="I11" i="14"/>
  <c r="I12" i="14"/>
  <c r="I14" i="14"/>
  <c r="I15" i="14"/>
  <c r="C10" i="11"/>
  <c r="C11" i="11" s="1"/>
  <c r="C12" i="11" s="1"/>
  <c r="C14" i="11" s="1"/>
  <c r="C16" i="11" s="1"/>
  <c r="E46" i="1"/>
  <c r="F32" i="3"/>
  <c r="T11" i="10"/>
  <c r="X11" i="10" s="1"/>
  <c r="S11" i="10"/>
  <c r="F21" i="10" l="1"/>
  <c r="H21" i="10" s="1"/>
  <c r="L21" i="10" s="1"/>
  <c r="F23" i="10"/>
  <c r="H23" i="10" s="1"/>
  <c r="L23" i="10" s="1"/>
  <c r="F24" i="10"/>
  <c r="H24" i="10" s="1"/>
  <c r="L24" i="10" s="1"/>
  <c r="F11" i="10"/>
  <c r="H11" i="10" s="1"/>
  <c r="L11" i="10" s="1"/>
  <c r="F12" i="10"/>
  <c r="H12" i="10" s="1"/>
  <c r="L12" i="10" s="1"/>
  <c r="F13" i="10"/>
  <c r="H13" i="10" s="1"/>
  <c r="L13" i="10" s="1"/>
  <c r="F18" i="10"/>
  <c r="H18" i="10" s="1"/>
  <c r="L18" i="10" s="1"/>
  <c r="F14" i="10"/>
  <c r="H14" i="10" s="1"/>
  <c r="L14" i="10" s="1"/>
  <c r="F15" i="10"/>
  <c r="H15" i="10" s="1"/>
  <c r="L15" i="10" s="1"/>
  <c r="F16" i="10"/>
  <c r="H16" i="10" s="1"/>
  <c r="L16" i="10" s="1"/>
  <c r="F17" i="10"/>
  <c r="H17" i="10" s="1"/>
  <c r="L17" i="10" s="1"/>
  <c r="F19" i="10"/>
  <c r="H19" i="10" s="1"/>
  <c r="L19" i="10" s="1"/>
  <c r="F22" i="10"/>
  <c r="H22" i="10" s="1"/>
  <c r="L22" i="10" s="1"/>
  <c r="F20" i="10"/>
  <c r="H20" i="10" s="1"/>
  <c r="L20" i="10" s="1"/>
  <c r="F10" i="10"/>
  <c r="H10" i="10" s="1"/>
  <c r="L10" i="10" s="1"/>
  <c r="D11" i="12"/>
  <c r="G17" i="6"/>
  <c r="C46" i="1"/>
  <c r="C19" i="11"/>
  <c r="C21" i="11" s="1"/>
  <c r="C18" i="11"/>
  <c r="E11" i="12" l="1"/>
  <c r="E17" i="12" s="1"/>
  <c r="E18" i="12" s="1"/>
  <c r="F25" i="10"/>
  <c r="G57" i="6"/>
  <c r="G42" i="6"/>
  <c r="G52" i="6"/>
  <c r="G32" i="6"/>
  <c r="G27" i="6"/>
  <c r="G22" i="6"/>
  <c r="G37" i="6"/>
  <c r="G47" i="6"/>
  <c r="L25" i="10" l="1"/>
  <c r="H25" i="10"/>
  <c r="I8" i="1"/>
  <c r="A61" i="6"/>
  <c r="F59" i="6"/>
  <c r="D59" i="6"/>
  <c r="J7" i="6"/>
  <c r="E7" i="6"/>
  <c r="E5" i="6"/>
  <c r="B8" i="6"/>
  <c r="A3" i="6"/>
  <c r="G12" i="6" l="1"/>
  <c r="N55" i="1"/>
  <c r="N54" i="1"/>
  <c r="N56" i="1"/>
  <c r="G57" i="1"/>
  <c r="M25" i="1" l="1"/>
  <c r="K25" i="1"/>
  <c r="J24" i="1"/>
  <c r="G24" i="1"/>
  <c r="R14" i="1"/>
  <c r="I5" i="1"/>
  <c r="A52" i="1" l="1"/>
  <c r="F12" i="1"/>
  <c r="F11" i="1"/>
  <c r="F10" i="1"/>
  <c r="F9" i="1"/>
  <c r="K7" i="1"/>
  <c r="F7" i="1"/>
</calcChain>
</file>

<file path=xl/comments1.xml><?xml version="1.0" encoding="utf-8"?>
<comments xmlns="http://schemas.openxmlformats.org/spreadsheetml/2006/main">
  <authors>
    <author>PC</author>
  </authors>
  <commentList>
    <comment ref="R23" authorId="0" shapeId="0">
      <text>
        <r>
          <rPr>
            <b/>
            <sz val="9"/>
            <color indexed="81"/>
            <rFont val="돋움"/>
            <family val="3"/>
            <charset val="129"/>
          </rPr>
          <t>주당</t>
        </r>
        <r>
          <rPr>
            <b/>
            <sz val="9"/>
            <color indexed="81"/>
            <rFont val="Tahoma"/>
            <family val="2"/>
          </rPr>
          <t xml:space="preserve"> </t>
        </r>
        <r>
          <rPr>
            <b/>
            <sz val="9"/>
            <color indexed="81"/>
            <rFont val="돋움"/>
            <family val="3"/>
            <charset val="129"/>
          </rPr>
          <t>근무일수</t>
        </r>
        <r>
          <rPr>
            <sz val="9"/>
            <color indexed="81"/>
            <rFont val="Tahoma"/>
            <family val="2"/>
          </rPr>
          <t xml:space="preserve">
</t>
        </r>
      </text>
    </comment>
    <comment ref="S23" authorId="0" shapeId="0">
      <text>
        <r>
          <rPr>
            <b/>
            <sz val="9"/>
            <color indexed="81"/>
            <rFont val="돋움"/>
            <family val="3"/>
            <charset val="129"/>
          </rPr>
          <t>주당근로시간</t>
        </r>
        <r>
          <rPr>
            <sz val="9"/>
            <color indexed="81"/>
            <rFont val="Tahoma"/>
            <family val="2"/>
          </rPr>
          <t xml:space="preserve">
</t>
        </r>
      </text>
    </comment>
    <comment ref="T23" authorId="0" shapeId="0">
      <text>
        <r>
          <rPr>
            <b/>
            <sz val="9"/>
            <color indexed="81"/>
            <rFont val="돋움"/>
            <family val="3"/>
            <charset val="129"/>
          </rPr>
          <t>주휴시간</t>
        </r>
        <r>
          <rPr>
            <sz val="9"/>
            <color indexed="81"/>
            <rFont val="Tahoma"/>
            <family val="2"/>
          </rPr>
          <t xml:space="preserve">
</t>
        </r>
      </text>
    </comment>
    <comment ref="U23" authorId="0" shapeId="0">
      <text>
        <r>
          <rPr>
            <b/>
            <sz val="9"/>
            <color indexed="81"/>
            <rFont val="돋움"/>
            <family val="3"/>
            <charset val="129"/>
          </rPr>
          <t>주당</t>
        </r>
        <r>
          <rPr>
            <b/>
            <sz val="9"/>
            <color indexed="81"/>
            <rFont val="Tahoma"/>
            <family val="2"/>
          </rPr>
          <t xml:space="preserve"> </t>
        </r>
        <r>
          <rPr>
            <b/>
            <sz val="9"/>
            <color indexed="81"/>
            <rFont val="돋움"/>
            <family val="3"/>
            <charset val="129"/>
          </rPr>
          <t xml:space="preserve">유급근로시간
</t>
        </r>
        <r>
          <rPr>
            <sz val="9"/>
            <color indexed="81"/>
            <rFont val="Tahoma"/>
            <family val="2"/>
          </rPr>
          <t xml:space="preserve">
</t>
        </r>
      </text>
    </comment>
    <comment ref="V23" authorId="0" shapeId="0">
      <text>
        <r>
          <rPr>
            <sz val="9"/>
            <color indexed="81"/>
            <rFont val="돋움"/>
            <family val="3"/>
            <charset val="129"/>
          </rPr>
          <t>최저임금</t>
        </r>
        <r>
          <rPr>
            <sz val="9"/>
            <color indexed="81"/>
            <rFont val="Tahoma"/>
            <family val="2"/>
          </rPr>
          <t xml:space="preserve"> </t>
        </r>
        <r>
          <rPr>
            <sz val="9"/>
            <color indexed="81"/>
            <rFont val="돋움"/>
            <family val="3"/>
            <charset val="129"/>
          </rPr>
          <t>계산</t>
        </r>
        <r>
          <rPr>
            <sz val="9"/>
            <color indexed="81"/>
            <rFont val="Tahoma"/>
            <family val="2"/>
          </rPr>
          <t xml:space="preserve">
</t>
        </r>
      </text>
    </comment>
    <comment ref="N31" authorId="0" shapeId="0">
      <text>
        <r>
          <rPr>
            <sz val="9"/>
            <color indexed="81"/>
            <rFont val="돋움"/>
            <family val="3"/>
            <charset val="129"/>
          </rPr>
          <t>외국인은</t>
        </r>
        <r>
          <rPr>
            <sz val="9"/>
            <color indexed="81"/>
            <rFont val="Tahoma"/>
            <family val="2"/>
          </rPr>
          <t xml:space="preserve"> </t>
        </r>
        <r>
          <rPr>
            <sz val="9"/>
            <color indexed="81"/>
            <rFont val="돋움"/>
            <family val="3"/>
            <charset val="129"/>
          </rPr>
          <t>고용보험</t>
        </r>
        <r>
          <rPr>
            <sz val="9"/>
            <color indexed="81"/>
            <rFont val="Tahoma"/>
            <family val="2"/>
          </rPr>
          <t xml:space="preserve"> </t>
        </r>
        <r>
          <rPr>
            <sz val="9"/>
            <color indexed="81"/>
            <rFont val="돋움"/>
            <family val="3"/>
            <charset val="129"/>
          </rPr>
          <t>임의가입</t>
        </r>
        <r>
          <rPr>
            <sz val="9"/>
            <color indexed="81"/>
            <rFont val="Tahoma"/>
            <family val="2"/>
          </rPr>
          <t xml:space="preserve"> </t>
        </r>
        <r>
          <rPr>
            <sz val="9"/>
            <color indexed="81"/>
            <rFont val="돋움"/>
            <family val="3"/>
            <charset val="129"/>
          </rPr>
          <t>대상자로</t>
        </r>
        <r>
          <rPr>
            <sz val="9"/>
            <color indexed="81"/>
            <rFont val="Tahoma"/>
            <family val="2"/>
          </rPr>
          <t xml:space="preserve">, </t>
        </r>
        <r>
          <rPr>
            <sz val="9"/>
            <color indexed="81"/>
            <rFont val="돋움"/>
            <family val="3"/>
            <charset val="129"/>
          </rPr>
          <t>근로자와</t>
        </r>
        <r>
          <rPr>
            <sz val="9"/>
            <color indexed="81"/>
            <rFont val="Tahoma"/>
            <family val="2"/>
          </rPr>
          <t xml:space="preserve"> </t>
        </r>
        <r>
          <rPr>
            <sz val="9"/>
            <color indexed="81"/>
            <rFont val="돋움"/>
            <family val="3"/>
            <charset val="129"/>
          </rPr>
          <t>사업주가</t>
        </r>
        <r>
          <rPr>
            <sz val="9"/>
            <color indexed="81"/>
            <rFont val="Tahoma"/>
            <family val="2"/>
          </rPr>
          <t xml:space="preserve"> </t>
        </r>
        <r>
          <rPr>
            <sz val="9"/>
            <color indexed="81"/>
            <rFont val="돋움"/>
            <family val="3"/>
            <charset val="129"/>
          </rPr>
          <t>가입에</t>
        </r>
        <r>
          <rPr>
            <sz val="9"/>
            <color indexed="81"/>
            <rFont val="Tahoma"/>
            <family val="2"/>
          </rPr>
          <t xml:space="preserve"> </t>
        </r>
        <r>
          <rPr>
            <sz val="9"/>
            <color indexed="81"/>
            <rFont val="돋움"/>
            <family val="3"/>
            <charset val="129"/>
          </rPr>
          <t>동의해야</t>
        </r>
        <r>
          <rPr>
            <sz val="9"/>
            <color indexed="81"/>
            <rFont val="Tahoma"/>
            <family val="2"/>
          </rPr>
          <t xml:space="preserve"> </t>
        </r>
        <r>
          <rPr>
            <sz val="9"/>
            <color indexed="81"/>
            <rFont val="돋움"/>
            <family val="3"/>
            <charset val="129"/>
          </rPr>
          <t>가입가능
고용보험은</t>
        </r>
        <r>
          <rPr>
            <sz val="9"/>
            <color indexed="81"/>
            <rFont val="Tahoma"/>
            <family val="2"/>
          </rPr>
          <t xml:space="preserve"> </t>
        </r>
        <r>
          <rPr>
            <sz val="9"/>
            <color indexed="81"/>
            <rFont val="돋움"/>
            <family val="3"/>
            <charset val="129"/>
          </rPr>
          <t>실업급여</t>
        </r>
        <r>
          <rPr>
            <sz val="9"/>
            <color indexed="81"/>
            <rFont val="Tahoma"/>
            <family val="2"/>
          </rPr>
          <t xml:space="preserve"> </t>
        </r>
        <r>
          <rPr>
            <sz val="9"/>
            <color indexed="81"/>
            <rFont val="돋움"/>
            <family val="3"/>
            <charset val="129"/>
          </rPr>
          <t>수령을</t>
        </r>
        <r>
          <rPr>
            <sz val="9"/>
            <color indexed="81"/>
            <rFont val="Tahoma"/>
            <family val="2"/>
          </rPr>
          <t xml:space="preserve"> </t>
        </r>
        <r>
          <rPr>
            <sz val="9"/>
            <color indexed="81"/>
            <rFont val="돋움"/>
            <family val="3"/>
            <charset val="129"/>
          </rPr>
          <t>위해</t>
        </r>
        <r>
          <rPr>
            <sz val="9"/>
            <color indexed="81"/>
            <rFont val="Tahoma"/>
            <family val="2"/>
          </rPr>
          <t xml:space="preserve"> </t>
        </r>
        <r>
          <rPr>
            <sz val="9"/>
            <color indexed="81"/>
            <rFont val="돋움"/>
            <family val="3"/>
            <charset val="129"/>
          </rPr>
          <t>보통</t>
        </r>
        <r>
          <rPr>
            <sz val="9"/>
            <color indexed="81"/>
            <rFont val="Tahoma"/>
            <family val="2"/>
          </rPr>
          <t xml:space="preserve"> </t>
        </r>
        <r>
          <rPr>
            <sz val="9"/>
            <color indexed="81"/>
            <rFont val="돋움"/>
            <family val="3"/>
            <charset val="129"/>
          </rPr>
          <t>가입하는데</t>
        </r>
        <r>
          <rPr>
            <sz val="9"/>
            <color indexed="81"/>
            <rFont val="Tahoma"/>
            <family val="2"/>
          </rPr>
          <t xml:space="preserve">,
</t>
        </r>
        <r>
          <rPr>
            <sz val="9"/>
            <color indexed="81"/>
            <rFont val="돋움"/>
            <family val="3"/>
            <charset val="129"/>
          </rPr>
          <t>외국인의</t>
        </r>
        <r>
          <rPr>
            <sz val="9"/>
            <color indexed="81"/>
            <rFont val="Tahoma"/>
            <family val="2"/>
          </rPr>
          <t xml:space="preserve"> </t>
        </r>
        <r>
          <rPr>
            <sz val="9"/>
            <color indexed="81"/>
            <rFont val="돋움"/>
            <family val="3"/>
            <charset val="129"/>
          </rPr>
          <t>경우</t>
        </r>
        <r>
          <rPr>
            <sz val="9"/>
            <color indexed="81"/>
            <rFont val="Tahoma"/>
            <family val="2"/>
          </rPr>
          <t xml:space="preserve"> </t>
        </r>
        <r>
          <rPr>
            <sz val="9"/>
            <color indexed="81"/>
            <rFont val="돋움"/>
            <family val="3"/>
            <charset val="129"/>
          </rPr>
          <t>근로계약이</t>
        </r>
        <r>
          <rPr>
            <sz val="9"/>
            <color indexed="81"/>
            <rFont val="Tahoma"/>
            <family val="2"/>
          </rPr>
          <t xml:space="preserve"> </t>
        </r>
        <r>
          <rPr>
            <sz val="9"/>
            <color indexed="81"/>
            <rFont val="돋움"/>
            <family val="3"/>
            <charset val="129"/>
          </rPr>
          <t>만료</t>
        </r>
        <r>
          <rPr>
            <sz val="9"/>
            <color indexed="81"/>
            <rFont val="Tahoma"/>
            <family val="2"/>
          </rPr>
          <t>(</t>
        </r>
        <r>
          <rPr>
            <sz val="9"/>
            <color indexed="81"/>
            <rFont val="돋움"/>
            <family val="3"/>
            <charset val="129"/>
          </rPr>
          <t>중도퇴사</t>
        </r>
        <r>
          <rPr>
            <sz val="9"/>
            <color indexed="81"/>
            <rFont val="Tahoma"/>
            <family val="2"/>
          </rPr>
          <t xml:space="preserve"> </t>
        </r>
        <r>
          <rPr>
            <sz val="9"/>
            <color indexed="81"/>
            <rFont val="돋움"/>
            <family val="3"/>
            <charset val="129"/>
          </rPr>
          <t>포함</t>
        </r>
        <r>
          <rPr>
            <sz val="9"/>
            <color indexed="81"/>
            <rFont val="Tahoma"/>
            <family val="2"/>
          </rPr>
          <t>)</t>
        </r>
        <r>
          <rPr>
            <sz val="9"/>
            <color indexed="81"/>
            <rFont val="돋움"/>
            <family val="3"/>
            <charset val="129"/>
          </rPr>
          <t>되는</t>
        </r>
        <r>
          <rPr>
            <sz val="9"/>
            <color indexed="81"/>
            <rFont val="Tahoma"/>
            <family val="2"/>
          </rPr>
          <t xml:space="preserve"> </t>
        </r>
        <r>
          <rPr>
            <sz val="9"/>
            <color indexed="81"/>
            <rFont val="돋움"/>
            <family val="3"/>
            <charset val="129"/>
          </rPr>
          <t>경우</t>
        </r>
        <r>
          <rPr>
            <sz val="9"/>
            <color indexed="81"/>
            <rFont val="Tahoma"/>
            <family val="2"/>
          </rPr>
          <t xml:space="preserve"> </t>
        </r>
        <r>
          <rPr>
            <sz val="9"/>
            <color indexed="81"/>
            <rFont val="돋움"/>
            <family val="3"/>
            <charset val="129"/>
          </rPr>
          <t>비자발급</t>
        </r>
        <r>
          <rPr>
            <sz val="9"/>
            <color indexed="81"/>
            <rFont val="Tahoma"/>
            <family val="2"/>
          </rPr>
          <t xml:space="preserve"> </t>
        </r>
        <r>
          <rPr>
            <sz val="9"/>
            <color indexed="81"/>
            <rFont val="돋움"/>
            <family val="3"/>
            <charset val="129"/>
          </rPr>
          <t>조건도</t>
        </r>
        <r>
          <rPr>
            <sz val="9"/>
            <color indexed="81"/>
            <rFont val="Tahoma"/>
            <family val="2"/>
          </rPr>
          <t xml:space="preserve"> </t>
        </r>
        <r>
          <rPr>
            <sz val="9"/>
            <color indexed="81"/>
            <rFont val="돋움"/>
            <family val="3"/>
            <charset val="129"/>
          </rPr>
          <t>만료되어
자국으로</t>
        </r>
        <r>
          <rPr>
            <sz val="9"/>
            <color indexed="81"/>
            <rFont val="Tahoma"/>
            <family val="2"/>
          </rPr>
          <t xml:space="preserve"> </t>
        </r>
        <r>
          <rPr>
            <sz val="9"/>
            <color indexed="81"/>
            <rFont val="돋움"/>
            <family val="3"/>
            <charset val="129"/>
          </rPr>
          <t>돌아가는</t>
        </r>
        <r>
          <rPr>
            <sz val="9"/>
            <color indexed="81"/>
            <rFont val="Tahoma"/>
            <family val="2"/>
          </rPr>
          <t xml:space="preserve"> </t>
        </r>
        <r>
          <rPr>
            <sz val="9"/>
            <color indexed="81"/>
            <rFont val="돋움"/>
            <family val="3"/>
            <charset val="129"/>
          </rPr>
          <t>경우가</t>
        </r>
        <r>
          <rPr>
            <sz val="9"/>
            <color indexed="81"/>
            <rFont val="Tahoma"/>
            <family val="2"/>
          </rPr>
          <t xml:space="preserve"> </t>
        </r>
        <r>
          <rPr>
            <sz val="9"/>
            <color indexed="81"/>
            <rFont val="돋움"/>
            <family val="3"/>
            <charset val="129"/>
          </rPr>
          <t>대다수로</t>
        </r>
        <r>
          <rPr>
            <sz val="9"/>
            <color indexed="81"/>
            <rFont val="Tahoma"/>
            <family val="2"/>
          </rPr>
          <t xml:space="preserve"> </t>
        </r>
        <r>
          <rPr>
            <sz val="9"/>
            <color indexed="81"/>
            <rFont val="돋움"/>
            <family val="3"/>
            <charset val="129"/>
          </rPr>
          <t>고용보험은</t>
        </r>
        <r>
          <rPr>
            <sz val="9"/>
            <color indexed="81"/>
            <rFont val="Tahoma"/>
            <family val="2"/>
          </rPr>
          <t xml:space="preserve"> </t>
        </r>
        <r>
          <rPr>
            <sz val="9"/>
            <color indexed="81"/>
            <rFont val="돋움"/>
            <family val="3"/>
            <charset val="129"/>
          </rPr>
          <t>가입하지</t>
        </r>
        <r>
          <rPr>
            <sz val="9"/>
            <color indexed="81"/>
            <rFont val="Tahoma"/>
            <family val="2"/>
          </rPr>
          <t xml:space="preserve"> </t>
        </r>
        <r>
          <rPr>
            <sz val="9"/>
            <color indexed="81"/>
            <rFont val="돋움"/>
            <family val="3"/>
            <charset val="129"/>
          </rPr>
          <t>않음</t>
        </r>
        <r>
          <rPr>
            <sz val="9"/>
            <color indexed="81"/>
            <rFont val="Tahoma"/>
            <family val="2"/>
          </rPr>
          <t>(</t>
        </r>
        <r>
          <rPr>
            <sz val="9"/>
            <color indexed="81"/>
            <rFont val="돋움"/>
            <family val="3"/>
            <charset val="129"/>
          </rPr>
          <t>가입실익이</t>
        </r>
        <r>
          <rPr>
            <sz val="9"/>
            <color indexed="81"/>
            <rFont val="Tahoma"/>
            <family val="2"/>
          </rPr>
          <t xml:space="preserve"> </t>
        </r>
        <r>
          <rPr>
            <sz val="9"/>
            <color indexed="81"/>
            <rFont val="돋움"/>
            <family val="3"/>
            <charset val="129"/>
          </rPr>
          <t>없음</t>
        </r>
        <r>
          <rPr>
            <sz val="9"/>
            <color indexed="81"/>
            <rFont val="Tahoma"/>
            <family val="2"/>
          </rPr>
          <t xml:space="preserve">)
</t>
        </r>
        <r>
          <rPr>
            <sz val="9"/>
            <color indexed="81"/>
            <rFont val="돋움"/>
            <family val="3"/>
            <charset val="129"/>
          </rPr>
          <t>가입을</t>
        </r>
        <r>
          <rPr>
            <sz val="9"/>
            <color indexed="81"/>
            <rFont val="Tahoma"/>
            <family val="2"/>
          </rPr>
          <t xml:space="preserve"> </t>
        </r>
        <r>
          <rPr>
            <sz val="9"/>
            <color indexed="81"/>
            <rFont val="돋움"/>
            <family val="3"/>
            <charset val="129"/>
          </rPr>
          <t>원하시는</t>
        </r>
        <r>
          <rPr>
            <sz val="9"/>
            <color indexed="81"/>
            <rFont val="Tahoma"/>
            <family val="2"/>
          </rPr>
          <t xml:space="preserve"> </t>
        </r>
        <r>
          <rPr>
            <sz val="9"/>
            <color indexed="81"/>
            <rFont val="돋움"/>
            <family val="3"/>
            <charset val="129"/>
          </rPr>
          <t>경우</t>
        </r>
        <r>
          <rPr>
            <sz val="9"/>
            <color indexed="81"/>
            <rFont val="Tahoma"/>
            <family val="2"/>
          </rPr>
          <t xml:space="preserve">, </t>
        </r>
        <r>
          <rPr>
            <sz val="9"/>
            <color indexed="81"/>
            <rFont val="돋움"/>
            <family val="3"/>
            <charset val="129"/>
          </rPr>
          <t>문의</t>
        </r>
        <r>
          <rPr>
            <sz val="9"/>
            <color indexed="81"/>
            <rFont val="Tahoma"/>
            <family val="2"/>
          </rPr>
          <t xml:space="preserve"> </t>
        </r>
        <r>
          <rPr>
            <sz val="9"/>
            <color indexed="81"/>
            <rFont val="돋움"/>
            <family val="3"/>
            <charset val="129"/>
          </rPr>
          <t>요망</t>
        </r>
      </text>
    </comment>
  </commentList>
</comments>
</file>

<file path=xl/comments2.xml><?xml version="1.0" encoding="utf-8"?>
<comments xmlns="http://schemas.openxmlformats.org/spreadsheetml/2006/main">
  <authors>
    <author>PC</author>
  </authors>
  <commentList>
    <comment ref="J10" authorId="0" shapeId="0">
      <text>
        <r>
          <rPr>
            <b/>
            <sz val="9"/>
            <color indexed="81"/>
            <rFont val="돋움"/>
            <family val="3"/>
            <charset val="129"/>
          </rPr>
          <t>연구과제</t>
        </r>
        <r>
          <rPr>
            <b/>
            <sz val="9"/>
            <color indexed="81"/>
            <rFont val="Tahoma"/>
            <family val="2"/>
          </rPr>
          <t xml:space="preserve"> </t>
        </r>
        <r>
          <rPr>
            <b/>
            <sz val="9"/>
            <color indexed="81"/>
            <rFont val="돋움"/>
            <family val="3"/>
            <charset val="129"/>
          </rPr>
          <t>수행기간</t>
        </r>
      </text>
    </comment>
    <comment ref="G11" authorId="0" shapeId="0">
      <text>
        <r>
          <rPr>
            <b/>
            <sz val="9"/>
            <color indexed="81"/>
            <rFont val="돋움"/>
            <family val="3"/>
            <charset val="129"/>
          </rPr>
          <t>과제</t>
        </r>
        <r>
          <rPr>
            <b/>
            <sz val="9"/>
            <color indexed="81"/>
            <rFont val="Tahoma"/>
            <family val="2"/>
          </rPr>
          <t xml:space="preserve"> </t>
        </r>
        <r>
          <rPr>
            <b/>
            <sz val="9"/>
            <color indexed="81"/>
            <rFont val="돋움"/>
            <family val="3"/>
            <charset val="129"/>
          </rPr>
          <t>수행</t>
        </r>
        <r>
          <rPr>
            <b/>
            <sz val="9"/>
            <color indexed="81"/>
            <rFont val="Tahoma"/>
            <family val="2"/>
          </rPr>
          <t xml:space="preserve"> </t>
        </r>
        <r>
          <rPr>
            <b/>
            <sz val="9"/>
            <color indexed="81"/>
            <rFont val="돋움"/>
            <family val="3"/>
            <charset val="129"/>
          </rPr>
          <t>기간내</t>
        </r>
        <r>
          <rPr>
            <b/>
            <sz val="9"/>
            <color indexed="81"/>
            <rFont val="Tahoma"/>
            <family val="2"/>
          </rPr>
          <t xml:space="preserve"> </t>
        </r>
        <r>
          <rPr>
            <b/>
            <sz val="9"/>
            <color indexed="81"/>
            <rFont val="돋움"/>
            <family val="3"/>
            <charset val="129"/>
          </rPr>
          <t>지원기관</t>
        </r>
        <r>
          <rPr>
            <b/>
            <sz val="9"/>
            <color indexed="81"/>
            <rFont val="Tahoma"/>
            <family val="2"/>
          </rPr>
          <t xml:space="preserve"> </t>
        </r>
        <r>
          <rPr>
            <b/>
            <sz val="9"/>
            <color indexed="81"/>
            <rFont val="돋움"/>
            <family val="3"/>
            <charset val="129"/>
          </rPr>
          <t>연구비</t>
        </r>
        <r>
          <rPr>
            <b/>
            <sz val="9"/>
            <color indexed="81"/>
            <rFont val="Tahoma"/>
            <family val="2"/>
          </rPr>
          <t xml:space="preserve"> </t>
        </r>
        <r>
          <rPr>
            <b/>
            <sz val="9"/>
            <color indexed="81"/>
            <rFont val="돋움"/>
            <family val="3"/>
            <charset val="129"/>
          </rPr>
          <t>지원액</t>
        </r>
      </text>
    </comment>
    <comment ref="G12" authorId="0" shapeId="0">
      <text>
        <r>
          <rPr>
            <sz val="9"/>
            <color indexed="81"/>
            <rFont val="돋움"/>
            <family val="3"/>
            <charset val="129"/>
          </rPr>
          <t>해당</t>
        </r>
        <r>
          <rPr>
            <sz val="9"/>
            <color indexed="81"/>
            <rFont val="Tahoma"/>
            <family val="2"/>
          </rPr>
          <t xml:space="preserve"> </t>
        </r>
        <r>
          <rPr>
            <sz val="9"/>
            <color indexed="81"/>
            <rFont val="돋움"/>
            <family val="3"/>
            <charset val="129"/>
          </rPr>
          <t>과제에서</t>
        </r>
        <r>
          <rPr>
            <sz val="9"/>
            <color indexed="81"/>
            <rFont val="Tahoma"/>
            <family val="2"/>
          </rPr>
          <t xml:space="preserve"> </t>
        </r>
        <r>
          <rPr>
            <sz val="9"/>
            <color indexed="81"/>
            <rFont val="돋움"/>
            <family val="3"/>
            <charset val="129"/>
          </rPr>
          <t>근로자에게</t>
        </r>
        <r>
          <rPr>
            <sz val="9"/>
            <color indexed="81"/>
            <rFont val="Tahoma"/>
            <family val="2"/>
          </rPr>
          <t xml:space="preserve"> </t>
        </r>
        <r>
          <rPr>
            <sz val="9"/>
            <color indexed="81"/>
            <rFont val="돋움"/>
            <family val="3"/>
            <charset val="129"/>
          </rPr>
          <t>지급되는</t>
        </r>
        <r>
          <rPr>
            <sz val="9"/>
            <color indexed="81"/>
            <rFont val="Tahoma"/>
            <family val="2"/>
          </rPr>
          <t xml:space="preserve"> </t>
        </r>
        <r>
          <rPr>
            <sz val="9"/>
            <color indexed="81"/>
            <rFont val="돋움"/>
            <family val="3"/>
            <charset val="129"/>
          </rPr>
          <t>인건비</t>
        </r>
        <r>
          <rPr>
            <sz val="9"/>
            <color indexed="81"/>
            <rFont val="Tahoma"/>
            <family val="2"/>
          </rPr>
          <t xml:space="preserve"> </t>
        </r>
        <r>
          <rPr>
            <sz val="9"/>
            <color indexed="81"/>
            <rFont val="돋움"/>
            <family val="3"/>
            <charset val="129"/>
          </rPr>
          <t>예산</t>
        </r>
        <r>
          <rPr>
            <sz val="9"/>
            <color indexed="81"/>
            <rFont val="Tahoma"/>
            <family val="2"/>
          </rPr>
          <t xml:space="preserve"> </t>
        </r>
        <r>
          <rPr>
            <sz val="9"/>
            <color indexed="81"/>
            <rFont val="돋움"/>
            <family val="3"/>
            <charset val="129"/>
          </rPr>
          <t>총액</t>
        </r>
        <r>
          <rPr>
            <sz val="9"/>
            <color indexed="81"/>
            <rFont val="Tahoma"/>
            <family val="2"/>
          </rPr>
          <t xml:space="preserve">
(</t>
        </r>
        <r>
          <rPr>
            <sz val="9"/>
            <color indexed="81"/>
            <rFont val="돋움"/>
            <family val="3"/>
            <charset val="129"/>
          </rPr>
          <t>기초정보를</t>
        </r>
        <r>
          <rPr>
            <sz val="9"/>
            <color indexed="81"/>
            <rFont val="Tahoma"/>
            <family val="2"/>
          </rPr>
          <t xml:space="preserve"> </t>
        </r>
        <r>
          <rPr>
            <sz val="9"/>
            <color indexed="81"/>
            <rFont val="돋움"/>
            <family val="3"/>
            <charset val="129"/>
          </rPr>
          <t>모두</t>
        </r>
        <r>
          <rPr>
            <sz val="9"/>
            <color indexed="81"/>
            <rFont val="Tahoma"/>
            <family val="2"/>
          </rPr>
          <t xml:space="preserve"> </t>
        </r>
        <r>
          <rPr>
            <sz val="9"/>
            <color indexed="81"/>
            <rFont val="돋움"/>
            <family val="3"/>
            <charset val="129"/>
          </rPr>
          <t>입력하셨다면</t>
        </r>
        <r>
          <rPr>
            <sz val="9"/>
            <color indexed="81"/>
            <rFont val="Tahoma"/>
            <family val="2"/>
          </rPr>
          <t xml:space="preserve"> </t>
        </r>
        <r>
          <rPr>
            <sz val="9"/>
            <color indexed="81"/>
            <rFont val="돋움"/>
            <family val="3"/>
            <charset val="129"/>
          </rPr>
          <t>총지급액은</t>
        </r>
        <r>
          <rPr>
            <sz val="9"/>
            <color indexed="81"/>
            <rFont val="Tahoma"/>
            <family val="2"/>
          </rPr>
          <t xml:space="preserve"> </t>
        </r>
        <r>
          <rPr>
            <sz val="9"/>
            <color indexed="81"/>
            <rFont val="돋움"/>
            <family val="3"/>
            <charset val="129"/>
          </rPr>
          <t>자동</t>
        </r>
        <r>
          <rPr>
            <sz val="9"/>
            <color indexed="81"/>
            <rFont val="Tahoma"/>
            <family val="2"/>
          </rPr>
          <t xml:space="preserve"> </t>
        </r>
        <r>
          <rPr>
            <sz val="9"/>
            <color indexed="81"/>
            <rFont val="돋움"/>
            <family val="3"/>
            <charset val="129"/>
          </rPr>
          <t>계산됩니다</t>
        </r>
        <r>
          <rPr>
            <sz val="9"/>
            <color indexed="81"/>
            <rFont val="Tahoma"/>
            <family val="2"/>
          </rPr>
          <t>)</t>
        </r>
      </text>
    </comment>
    <comment ref="J15" authorId="0" shapeId="0">
      <text>
        <r>
          <rPr>
            <b/>
            <sz val="9"/>
            <color indexed="81"/>
            <rFont val="돋움"/>
            <family val="3"/>
            <charset val="129"/>
          </rPr>
          <t>연구과제</t>
        </r>
        <r>
          <rPr>
            <b/>
            <sz val="9"/>
            <color indexed="81"/>
            <rFont val="Tahoma"/>
            <family val="2"/>
          </rPr>
          <t xml:space="preserve"> </t>
        </r>
        <r>
          <rPr>
            <b/>
            <sz val="9"/>
            <color indexed="81"/>
            <rFont val="돋움"/>
            <family val="3"/>
            <charset val="129"/>
          </rPr>
          <t>수행기간</t>
        </r>
      </text>
    </comment>
  </commentList>
</comments>
</file>

<file path=xl/comments3.xml><?xml version="1.0" encoding="utf-8"?>
<comments xmlns="http://schemas.openxmlformats.org/spreadsheetml/2006/main">
  <authors>
    <author>PC</author>
  </authors>
  <commentList>
    <comment ref="Q10" authorId="0" shapeId="0">
      <text>
        <r>
          <rPr>
            <b/>
            <sz val="9"/>
            <color indexed="81"/>
            <rFont val="돋움"/>
            <family val="3"/>
            <charset val="129"/>
          </rPr>
          <t xml:space="preserve">건강보험
</t>
        </r>
        <r>
          <rPr>
            <b/>
            <sz val="9"/>
            <color indexed="81"/>
            <rFont val="Tahoma"/>
            <family val="2"/>
          </rPr>
          <t xml:space="preserve">3.545%
</t>
        </r>
        <r>
          <rPr>
            <b/>
            <sz val="9"/>
            <color indexed="81"/>
            <rFont val="돋움"/>
            <family val="3"/>
            <charset val="129"/>
          </rPr>
          <t>장기요양</t>
        </r>
        <r>
          <rPr>
            <b/>
            <sz val="9"/>
            <color indexed="81"/>
            <rFont val="Tahoma"/>
            <family val="2"/>
          </rPr>
          <t xml:space="preserve"> 0.454%</t>
        </r>
      </text>
    </comment>
  </commentList>
</comments>
</file>

<file path=xl/sharedStrings.xml><?xml version="1.0" encoding="utf-8"?>
<sst xmlns="http://schemas.openxmlformats.org/spreadsheetml/2006/main" count="630" uniqueCount="488">
  <si>
    <t>직위</t>
    <phoneticPr fontId="1" type="noConversion"/>
  </si>
  <si>
    <t>박사후연구원(Post Doc.) 임용계약서</t>
    <phoneticPr fontId="1" type="noConversion"/>
  </si>
  <si>
    <r>
      <rPr>
        <b/>
        <sz val="11"/>
        <color rgb="FF0000FF"/>
        <rFont val="맑은 고딕"/>
        <family val="3"/>
        <charset val="129"/>
        <scheme val="minor"/>
      </rPr>
      <t>연구교수</t>
    </r>
    <r>
      <rPr>
        <sz val="11"/>
        <color theme="1"/>
        <rFont val="맑은 고딕"/>
        <family val="2"/>
        <charset val="129"/>
        <scheme val="minor"/>
      </rPr>
      <t xml:space="preserve"> 임용계약서</t>
    </r>
    <phoneticPr fontId="1" type="noConversion"/>
  </si>
  <si>
    <t>③</t>
    <phoneticPr fontId="1" type="noConversion"/>
  </si>
  <si>
    <t>(휴게시간 :</t>
    <phoneticPr fontId="1" type="noConversion"/>
  </si>
  <si>
    <t>~</t>
    <phoneticPr fontId="1" type="noConversion"/>
  </si>
  <si>
    <t>매주</t>
    <phoneticPr fontId="1" type="noConversion"/>
  </si>
  <si>
    <t>:</t>
    <phoneticPr fontId="1" type="noConversion"/>
  </si>
  <si>
    <t>①</t>
    <phoneticPr fontId="1" type="noConversion"/>
  </si>
  <si>
    <t>②</t>
    <phoneticPr fontId="1" type="noConversion"/>
  </si>
  <si>
    <t>임금지급일</t>
    <phoneticPr fontId="1" type="noConversion"/>
  </si>
  <si>
    <t>:</t>
    <phoneticPr fontId="1" type="noConversion"/>
  </si>
  <si>
    <t>지급방법</t>
    <phoneticPr fontId="1" type="noConversion"/>
  </si>
  <si>
    <t>근로자 명의 예금통장에 입금</t>
    <phoneticPr fontId="1" type="noConversion"/>
  </si>
  <si>
    <t>3.</t>
  </si>
  <si>
    <t>4.</t>
  </si>
  <si>
    <t>[별첨  1]</t>
    <phoneticPr fontId="1" type="noConversion"/>
  </si>
  <si>
    <t>연번</t>
    <phoneticPr fontId="1" type="noConversion"/>
  </si>
  <si>
    <t>연구과제</t>
    <phoneticPr fontId="1" type="noConversion"/>
  </si>
  <si>
    <t>지원기관</t>
    <phoneticPr fontId="1" type="noConversion"/>
  </si>
  <si>
    <t>참여기간</t>
    <phoneticPr fontId="1" type="noConversion"/>
  </si>
  <si>
    <t>종료일</t>
    <phoneticPr fontId="1" type="noConversion"/>
  </si>
  <si>
    <t>연구책임자</t>
    <phoneticPr fontId="1" type="noConversion"/>
  </si>
  <si>
    <t>시작일</t>
    <phoneticPr fontId="1" type="noConversion"/>
  </si>
  <si>
    <t>지급액</t>
    <phoneticPr fontId="1" type="noConversion"/>
  </si>
  <si>
    <t>ㆍ</t>
    <phoneticPr fontId="1" type="noConversion"/>
  </si>
  <si>
    <t>성명</t>
    <phoneticPr fontId="1" type="noConversion"/>
  </si>
  <si>
    <t>입력가이드</t>
    <phoneticPr fontId="1" type="noConversion"/>
  </si>
  <si>
    <t>세부내역</t>
    <phoneticPr fontId="1" type="noConversion"/>
  </si>
  <si>
    <t>주소(거주지)</t>
    <phoneticPr fontId="1" type="noConversion"/>
  </si>
  <si>
    <t>근무 요일</t>
    <phoneticPr fontId="1" type="noConversion"/>
  </si>
  <si>
    <t>근무 시작일</t>
  </si>
  <si>
    <t>근무 종료일</t>
  </si>
  <si>
    <t>근무 시작시작</t>
  </si>
  <si>
    <t>근무 종료시간</t>
  </si>
  <si>
    <t>근무 장소</t>
    <phoneticPr fontId="1" type="noConversion"/>
  </si>
  <si>
    <t>근로자의 업무</t>
    <phoneticPr fontId="1" type="noConversion"/>
  </si>
  <si>
    <t>oo과제 연구수행</t>
    <phoneticPr fontId="1" type="noConversion"/>
  </si>
  <si>
    <t>oo 연구 보조</t>
    <phoneticPr fontId="1" type="noConversion"/>
  </si>
  <si>
    <t>oo 사업 추진계획수립 및 수행 등</t>
    <phoneticPr fontId="1" type="noConversion"/>
  </si>
  <si>
    <t>지급종료일</t>
    <phoneticPr fontId="1" type="noConversion"/>
  </si>
  <si>
    <t>지급시작일</t>
    <phoneticPr fontId="1" type="noConversion"/>
  </si>
  <si>
    <t>구분</t>
    <phoneticPr fontId="1" type="noConversion"/>
  </si>
  <si>
    <t>②</t>
    <phoneticPr fontId="1" type="noConversion"/>
  </si>
  <si>
    <t>③</t>
    <phoneticPr fontId="1" type="noConversion"/>
  </si>
  <si>
    <t>소속</t>
    <phoneticPr fontId="1" type="noConversion"/>
  </si>
  <si>
    <t>휴게 시작시간</t>
    <phoneticPr fontId="1" type="noConversion"/>
  </si>
  <si>
    <t>휴게 종료시간</t>
    <phoneticPr fontId="1" type="noConversion"/>
  </si>
  <si>
    <t>계약서 작성일자</t>
    <phoneticPr fontId="1" type="noConversion"/>
  </si>
  <si>
    <t>숫자만 입력</t>
    <phoneticPr fontId="1" type="noConversion"/>
  </si>
  <si>
    <t>근로자 계약 정보</t>
    <phoneticPr fontId="1" type="noConversion"/>
  </si>
  <si>
    <t>[별도서식 2-2]</t>
    <phoneticPr fontId="1" type="noConversion"/>
  </si>
  <si>
    <t>표준근로계약서</t>
    <phoneticPr fontId="1" type="noConversion"/>
  </si>
  <si>
    <t>서울시립대학교 (이하 “사업주”라 함)와</t>
    <phoneticPr fontId="1" type="noConversion"/>
  </si>
  <si>
    <t>체결한다.</t>
    <phoneticPr fontId="1" type="noConversion"/>
  </si>
  <si>
    <t>1.</t>
    <phoneticPr fontId="1" type="noConversion"/>
  </si>
  <si>
    <t>2.</t>
    <phoneticPr fontId="1" type="noConversion"/>
  </si>
  <si>
    <t>:</t>
    <phoneticPr fontId="1" type="noConversion"/>
  </si>
  <si>
    <t>서울시립대학교</t>
    <phoneticPr fontId="1" type="noConversion"/>
  </si>
  <si>
    <t>5.</t>
    <phoneticPr fontId="1" type="noConversion"/>
  </si>
  <si>
    <t>소정의근로시간</t>
    <phoneticPr fontId="1" type="noConversion"/>
  </si>
  <si>
    <t>6.</t>
  </si>
  <si>
    <t>:</t>
    <phoneticPr fontId="1" type="noConversion"/>
  </si>
  <si>
    <t>일(또는 매일단위) 근무, 주휴일 매주</t>
    <phoneticPr fontId="1" type="noConversion"/>
  </si>
  <si>
    <t>주휴일</t>
    <phoneticPr fontId="1" type="noConversion"/>
  </si>
  <si>
    <t>일요일</t>
  </si>
  <si>
    <t>토요일</t>
    <phoneticPr fontId="1" type="noConversion"/>
  </si>
  <si>
    <t>일요일</t>
    <phoneticPr fontId="1" type="noConversion"/>
  </si>
  <si>
    <t>7.</t>
  </si>
  <si>
    <t>-</t>
    <phoneticPr fontId="1" type="noConversion"/>
  </si>
  <si>
    <t>"근로자"에게 지급할 보수는</t>
    <phoneticPr fontId="1" type="noConversion"/>
  </si>
  <si>
    <t xml:space="preserve">상여금 </t>
    <phoneticPr fontId="1" type="noConversion"/>
  </si>
  <si>
    <t>상여금</t>
    <phoneticPr fontId="1" type="noConversion"/>
  </si>
  <si>
    <t>○ 또는 X 택1</t>
    <phoneticPr fontId="1" type="noConversion"/>
  </si>
  <si>
    <t>상여금이 있는경우 금액</t>
    <phoneticPr fontId="1" type="noConversion"/>
  </si>
  <si>
    <t>상여금:</t>
    <phoneticPr fontId="1" type="noConversion"/>
  </si>
  <si>
    <t>있음(○)</t>
    <phoneticPr fontId="1" type="noConversion"/>
  </si>
  <si>
    <t>없음(X)</t>
  </si>
  <si>
    <t>없음(X)</t>
    <phoneticPr fontId="1" type="noConversion"/>
  </si>
  <si>
    <t>기타급여(제수당 등)</t>
    <phoneticPr fontId="1" type="noConversion"/>
  </si>
  <si>
    <t>기타급여(제수당 등) 있는경우 금액</t>
    <phoneticPr fontId="1" type="noConversion"/>
  </si>
  <si>
    <t>기타급여(제수당 등) :</t>
    <phoneticPr fontId="1" type="noConversion"/>
  </si>
  <si>
    <t>매월 25일(휴일의 경우는 전일 지급)</t>
    <phoneticPr fontId="1" type="noConversion"/>
  </si>
  <si>
    <t xml:space="preserve">연구과제 예산 집행 계획에 따라 기간별 임금이 상이한 경우에는 다음과 같이 지급한다. </t>
    <phoneticPr fontId="1" type="noConversion"/>
  </si>
  <si>
    <t>지급액(원)</t>
    <phoneticPr fontId="1" type="noConversion"/>
  </si>
  <si>
    <t>8.</t>
    <phoneticPr fontId="1" type="noConversion"/>
  </si>
  <si>
    <t>연차유급휴가</t>
    <phoneticPr fontId="1" type="noConversion"/>
  </si>
  <si>
    <t>연차유급휴가는 근로기준법에서 정하는 바에 따라 부여함</t>
    <phoneticPr fontId="1" type="noConversion"/>
  </si>
  <si>
    <t>9.</t>
  </si>
  <si>
    <t>사회보험 적용여부(해당란에 체크)</t>
    <phoneticPr fontId="1" type="noConversion"/>
  </si>
  <si>
    <t>4대보험 적용여부</t>
    <phoneticPr fontId="1" type="noConversion"/>
  </si>
  <si>
    <t>4대보험</t>
    <phoneticPr fontId="1" type="noConversion"/>
  </si>
  <si>
    <t>국민</t>
    <phoneticPr fontId="1" type="noConversion"/>
  </si>
  <si>
    <t>건강</t>
    <phoneticPr fontId="1" type="noConversion"/>
  </si>
  <si>
    <t>고용</t>
    <phoneticPr fontId="1" type="noConversion"/>
  </si>
  <si>
    <t>산재</t>
    <phoneticPr fontId="1" type="noConversion"/>
  </si>
  <si>
    <t>10.</t>
    <phoneticPr fontId="1" type="noConversion"/>
  </si>
  <si>
    <t>근로계약서 교부</t>
    <phoneticPr fontId="1" type="noConversion"/>
  </si>
  <si>
    <t>-</t>
    <phoneticPr fontId="1" type="noConversion"/>
  </si>
  <si>
    <t>- 사업주는 근로계약을 체결함과 동시에 본 계약서를 사본하여 근로자의 교부요구와 관계없이 근로자에게</t>
    <phoneticPr fontId="1" type="noConversion"/>
  </si>
  <si>
    <t>11.</t>
    <phoneticPr fontId="1" type="noConversion"/>
  </si>
  <si>
    <t>기타 : 이 계약에 정함이 없는 사항은 근로기준법령에 의함</t>
    <phoneticPr fontId="1" type="noConversion"/>
  </si>
  <si>
    <t>(사업주) 사업체명 : 서울시립대학교</t>
    <phoneticPr fontId="1" type="noConversion"/>
  </si>
  <si>
    <t>주소 : 서울시 동대문구 서울시립대로163길</t>
    <phoneticPr fontId="1" type="noConversion"/>
  </si>
  <si>
    <t>대표자 : 서울시립대학교 총장 (직인)</t>
    <phoneticPr fontId="1" type="noConversion"/>
  </si>
  <si>
    <t>(활용기관) 서울시립대학교</t>
    <phoneticPr fontId="1" type="noConversion"/>
  </si>
  <si>
    <t>활용기관장 :</t>
    <phoneticPr fontId="1" type="noConversion"/>
  </si>
  <si>
    <t>(인)</t>
    <phoneticPr fontId="1" type="noConversion"/>
  </si>
  <si>
    <t>(인)</t>
    <phoneticPr fontId="1" type="noConversion"/>
  </si>
  <si>
    <t>(근로자) 주소 :</t>
    <phoneticPr fontId="1" type="noConversion"/>
  </si>
  <si>
    <t>연락처:</t>
    <phoneticPr fontId="1" type="noConversion"/>
  </si>
  <si>
    <t>생년월일 :</t>
    <phoneticPr fontId="1" type="noConversion"/>
  </si>
  <si>
    <t>성   명 :</t>
    <phoneticPr fontId="1" type="noConversion"/>
  </si>
  <si>
    <t>(서명/인)</t>
    <phoneticPr fontId="1" type="noConversion"/>
  </si>
  <si>
    <t>생년월일</t>
    <phoneticPr fontId="1" type="noConversion"/>
  </si>
  <si>
    <t>전화번호</t>
    <phoneticPr fontId="1" type="noConversion"/>
  </si>
  <si>
    <t>(별첨으로 작성할 경우, 별첨1작성)</t>
    <phoneticPr fontId="1" type="noConversion"/>
  </si>
  <si>
    <t>비고</t>
    <phoneticPr fontId="1" type="noConversion"/>
  </si>
  <si>
    <t>[별도서식 1]</t>
    <phoneticPr fontId="1" type="noConversion"/>
  </si>
  <si>
    <t>계약서종류</t>
    <phoneticPr fontId="1" type="noConversion"/>
  </si>
  <si>
    <t>활 용 기 관</t>
    <phoneticPr fontId="1" type="noConversion"/>
  </si>
  <si>
    <t>직위</t>
    <phoneticPr fontId="1" type="noConversion"/>
  </si>
  <si>
    <t>직위 택1</t>
    <phoneticPr fontId="1" type="noConversion"/>
  </si>
  <si>
    <t>직위</t>
    <phoneticPr fontId="1" type="noConversion"/>
  </si>
  <si>
    <t>연구원</t>
    <phoneticPr fontId="1" type="noConversion"/>
  </si>
  <si>
    <t>연구근접지원인력</t>
    <phoneticPr fontId="1" type="noConversion"/>
  </si>
  <si>
    <t>인적사항</t>
    <phoneticPr fontId="1" type="noConversion"/>
  </si>
  <si>
    <t>주민등록번호</t>
    <phoneticPr fontId="1" type="noConversion"/>
  </si>
  <si>
    <t>과제 1</t>
    <phoneticPr fontId="1" type="noConversion"/>
  </si>
  <si>
    <t xml:space="preserve">-지원기관(지원사업) </t>
    <phoneticPr fontId="1" type="noConversion"/>
  </si>
  <si>
    <t>- 총지급금액</t>
    <phoneticPr fontId="1" type="noConversion"/>
  </si>
  <si>
    <t>:</t>
    <phoneticPr fontId="1" type="noConversion"/>
  </si>
  <si>
    <t>~</t>
    <phoneticPr fontId="1" type="noConversion"/>
  </si>
  <si>
    <t>- 과제수행기간</t>
    <phoneticPr fontId="1" type="noConversion"/>
  </si>
  <si>
    <t>- 지원금액</t>
    <phoneticPr fontId="1" type="noConversion"/>
  </si>
  <si>
    <t>- 총지급금액</t>
    <phoneticPr fontId="1" type="noConversion"/>
  </si>
  <si>
    <t>과제 2</t>
  </si>
  <si>
    <t>과제 3</t>
  </si>
  <si>
    <t>과제 4</t>
  </si>
  <si>
    <t>기타
(논문지도 등)</t>
    <phoneticPr fontId="1" type="noConversion"/>
  </si>
  <si>
    <t>활 용  시기</t>
    <phoneticPr fontId="1" type="noConversion"/>
  </si>
  <si>
    <t>활            용            계            획</t>
    <phoneticPr fontId="1" type="noConversion"/>
  </si>
  <si>
    <t>■ 공동연구</t>
    <phoneticPr fontId="1" type="noConversion"/>
  </si>
  <si>
    <t>■ 연구지원</t>
    <phoneticPr fontId="1" type="noConversion"/>
  </si>
  <si>
    <t>- 과제수행기간</t>
    <phoneticPr fontId="1" type="noConversion"/>
  </si>
  <si>
    <t>- 지원금액</t>
    <phoneticPr fontId="1" type="noConversion"/>
  </si>
  <si>
    <t>~</t>
    <phoneticPr fontId="1" type="noConversion"/>
  </si>
  <si>
    <t>:</t>
    <phoneticPr fontId="1" type="noConversion"/>
  </si>
  <si>
    <t>- 총지급금액</t>
    <phoneticPr fontId="1" type="noConversion"/>
  </si>
  <si>
    <t>- 과제수행기간</t>
    <phoneticPr fontId="1" type="noConversion"/>
  </si>
  <si>
    <t>- 지원금액</t>
    <phoneticPr fontId="1" type="noConversion"/>
  </si>
  <si>
    <t>주민등록번호</t>
    <phoneticPr fontId="1" type="noConversion"/>
  </si>
  <si>
    <t>숫자만 입력</t>
    <phoneticPr fontId="1" type="noConversion"/>
  </si>
  <si>
    <t>활용기관</t>
    <phoneticPr fontId="1" type="noConversion"/>
  </si>
  <si>
    <t>직위</t>
    <phoneticPr fontId="1" type="noConversion"/>
  </si>
  <si>
    <t>성명</t>
    <phoneticPr fontId="1" type="noConversion"/>
  </si>
  <si>
    <t>사업명</t>
    <phoneticPr fontId="1" type="noConversion"/>
  </si>
  <si>
    <t>연구시작일</t>
    <phoneticPr fontId="1" type="noConversion"/>
  </si>
  <si>
    <t>연구종료일</t>
    <phoneticPr fontId="1" type="noConversion"/>
  </si>
  <si>
    <t>연구비(원)</t>
    <phoneticPr fontId="1" type="noConversion"/>
  </si>
  <si>
    <t>과제명</t>
    <phoneticPr fontId="1" type="noConversion"/>
  </si>
  <si>
    <t>토요일/일요일 택1</t>
    <phoneticPr fontId="1" type="noConversion"/>
  </si>
  <si>
    <t>퇴직금 적립 선택</t>
    <phoneticPr fontId="1" type="noConversion"/>
  </si>
  <si>
    <t>퇴직금</t>
    <phoneticPr fontId="1" type="noConversion"/>
  </si>
  <si>
    <t>적립안함</t>
    <phoneticPr fontId="1" type="noConversion"/>
  </si>
  <si>
    <t>적립, 적립안함 택1</t>
    <phoneticPr fontId="1" type="noConversion"/>
  </si>
  <si>
    <t>연구자이름</t>
    <phoneticPr fontId="1" type="noConversion"/>
  </si>
  <si>
    <t>참여과제명</t>
    <phoneticPr fontId="1" type="noConversion"/>
  </si>
  <si>
    <t>해당 과제 월급여</t>
    <phoneticPr fontId="1" type="noConversion"/>
  </si>
  <si>
    <t>기관부담분(월)</t>
    <phoneticPr fontId="1" type="noConversion"/>
  </si>
  <si>
    <t>퇴직적립금(월)</t>
    <phoneticPr fontId="1" type="noConversion"/>
  </si>
  <si>
    <t>월지급액</t>
    <phoneticPr fontId="1" type="noConversion"/>
  </si>
  <si>
    <t>참여개월수</t>
    <phoneticPr fontId="1" type="noConversion"/>
  </si>
  <si>
    <t>참여시작일</t>
    <phoneticPr fontId="1" type="noConversion"/>
  </si>
  <si>
    <t>참여종료일</t>
    <phoneticPr fontId="1" type="noConversion"/>
  </si>
  <si>
    <t>총지급액</t>
    <phoneticPr fontId="1" type="noConversion"/>
  </si>
  <si>
    <t>합계</t>
    <phoneticPr fontId="1" type="noConversion"/>
  </si>
  <si>
    <t>국민</t>
    <phoneticPr fontId="1" type="noConversion"/>
  </si>
  <si>
    <t>건강</t>
    <phoneticPr fontId="1" type="noConversion"/>
  </si>
  <si>
    <t>고용</t>
    <phoneticPr fontId="1" type="noConversion"/>
  </si>
  <si>
    <t>소계</t>
    <phoneticPr fontId="1" type="noConversion"/>
  </si>
  <si>
    <t>산재</t>
    <phoneticPr fontId="1" type="noConversion"/>
  </si>
  <si>
    <t>근로소득자 인건비 계산표</t>
    <phoneticPr fontId="1" type="noConversion"/>
  </si>
  <si>
    <t>개인부담 보혐료율</t>
    <phoneticPr fontId="1" type="noConversion"/>
  </si>
  <si>
    <t>기관부담 보험료율</t>
    <phoneticPr fontId="1" type="noConversion"/>
  </si>
  <si>
    <t>M</t>
    <phoneticPr fontId="1" type="noConversion"/>
  </si>
  <si>
    <t>Y</t>
  </si>
  <si>
    <t>Y</t>
    <phoneticPr fontId="1" type="noConversion"/>
  </si>
  <si>
    <t>N</t>
    <phoneticPr fontId="1" type="noConversion"/>
  </si>
  <si>
    <t>월</t>
    <phoneticPr fontId="1" type="noConversion"/>
  </si>
  <si>
    <t>화</t>
    <phoneticPr fontId="1" type="noConversion"/>
  </si>
  <si>
    <t>수</t>
    <phoneticPr fontId="1" type="noConversion"/>
  </si>
  <si>
    <t>목</t>
    <phoneticPr fontId="1" type="noConversion"/>
  </si>
  <si>
    <t>금</t>
    <phoneticPr fontId="1" type="noConversion"/>
  </si>
  <si>
    <t>시간</t>
    <phoneticPr fontId="1" type="noConversion"/>
  </si>
  <si>
    <t>01시</t>
    <phoneticPr fontId="1" type="noConversion"/>
  </si>
  <si>
    <t>10시</t>
  </si>
  <si>
    <t>11시</t>
  </si>
  <si>
    <t>12시</t>
  </si>
  <si>
    <t>13시</t>
  </si>
  <si>
    <t>14시</t>
  </si>
  <si>
    <t>15시</t>
  </si>
  <si>
    <t>16시</t>
  </si>
  <si>
    <t>17시</t>
  </si>
  <si>
    <t>18시</t>
  </si>
  <si>
    <t>19시</t>
  </si>
  <si>
    <t>20시</t>
  </si>
  <si>
    <t>21시</t>
  </si>
  <si>
    <t>22시</t>
  </si>
  <si>
    <t>23시</t>
  </si>
  <si>
    <t>24시</t>
  </si>
  <si>
    <t>00분</t>
  </si>
  <si>
    <t>00분</t>
    <phoneticPr fontId="1" type="noConversion"/>
  </si>
  <si>
    <t>10분</t>
  </si>
  <si>
    <t>11분</t>
  </si>
  <si>
    <t>12분</t>
  </si>
  <si>
    <t>13분</t>
  </si>
  <si>
    <t>14분</t>
  </si>
  <si>
    <t>15분</t>
  </si>
  <si>
    <t>16분</t>
  </si>
  <si>
    <t>17분</t>
  </si>
  <si>
    <t>18분</t>
  </si>
  <si>
    <t>19분</t>
  </si>
  <si>
    <t>20분</t>
  </si>
  <si>
    <t>21분</t>
  </si>
  <si>
    <t>22분</t>
  </si>
  <si>
    <t>23분</t>
  </si>
  <si>
    <t>24분</t>
  </si>
  <si>
    <t>25분</t>
  </si>
  <si>
    <t>26분</t>
  </si>
  <si>
    <t>27분</t>
  </si>
  <si>
    <t>28분</t>
  </si>
  <si>
    <t>29분</t>
  </si>
  <si>
    <t>30분</t>
  </si>
  <si>
    <t>31분</t>
  </si>
  <si>
    <t>32분</t>
  </si>
  <si>
    <t>33분</t>
  </si>
  <si>
    <t>34분</t>
  </si>
  <si>
    <t>35분</t>
  </si>
  <si>
    <t>36분</t>
  </si>
  <si>
    <t>37분</t>
  </si>
  <si>
    <t>38분</t>
  </si>
  <si>
    <t>39분</t>
  </si>
  <si>
    <t>40분</t>
  </si>
  <si>
    <t>41분</t>
  </si>
  <si>
    <t>42분</t>
  </si>
  <si>
    <t>43분</t>
  </si>
  <si>
    <t>44분</t>
  </si>
  <si>
    <t>45분</t>
  </si>
  <si>
    <t>46분</t>
  </si>
  <si>
    <t>47분</t>
  </si>
  <si>
    <t>48분</t>
  </si>
  <si>
    <t>49분</t>
  </si>
  <si>
    <t>50분</t>
  </si>
  <si>
    <t>51분</t>
  </si>
  <si>
    <t>52분</t>
  </si>
  <si>
    <t>53분</t>
  </si>
  <si>
    <t>54분</t>
  </si>
  <si>
    <t>55분</t>
  </si>
  <si>
    <t>56분</t>
  </si>
  <si>
    <t>57분</t>
  </si>
  <si>
    <t>58분</t>
  </si>
  <si>
    <t>59분</t>
  </si>
  <si>
    <t>60분</t>
  </si>
  <si>
    <t>02시</t>
    <phoneticPr fontId="1" type="noConversion"/>
  </si>
  <si>
    <t>03시</t>
    <phoneticPr fontId="1" type="noConversion"/>
  </si>
  <si>
    <t>04시</t>
    <phoneticPr fontId="1" type="noConversion"/>
  </si>
  <si>
    <t>05시</t>
    <phoneticPr fontId="1" type="noConversion"/>
  </si>
  <si>
    <t>06시</t>
    <phoneticPr fontId="1" type="noConversion"/>
  </si>
  <si>
    <t>07시</t>
    <phoneticPr fontId="1" type="noConversion"/>
  </si>
  <si>
    <t>08시</t>
    <phoneticPr fontId="1" type="noConversion"/>
  </si>
  <si>
    <t>09시</t>
  </si>
  <si>
    <t>09시</t>
    <phoneticPr fontId="1" type="noConversion"/>
  </si>
  <si>
    <t>01분</t>
    <phoneticPr fontId="1" type="noConversion"/>
  </si>
  <si>
    <t>02분</t>
    <phoneticPr fontId="1" type="noConversion"/>
  </si>
  <si>
    <t>03분</t>
    <phoneticPr fontId="1" type="noConversion"/>
  </si>
  <si>
    <t>04분</t>
    <phoneticPr fontId="1" type="noConversion"/>
  </si>
  <si>
    <t>05분</t>
    <phoneticPr fontId="1" type="noConversion"/>
  </si>
  <si>
    <t>06분</t>
    <phoneticPr fontId="1" type="noConversion"/>
  </si>
  <si>
    <t>07분</t>
    <phoneticPr fontId="1" type="noConversion"/>
  </si>
  <si>
    <t>08분</t>
    <phoneticPr fontId="1" type="noConversion"/>
  </si>
  <si>
    <t>09분</t>
    <phoneticPr fontId="1" type="noConversion"/>
  </si>
  <si>
    <t>콤보박스에서 택1</t>
    <phoneticPr fontId="1" type="noConversion"/>
  </si>
  <si>
    <t>근로시간</t>
    <phoneticPr fontId="1" type="noConversion"/>
  </si>
  <si>
    <t>주당근로시간</t>
    <phoneticPr fontId="1" type="noConversion"/>
  </si>
  <si>
    <t>자동입력</t>
    <phoneticPr fontId="1" type="noConversion"/>
  </si>
  <si>
    <t>일일 4시간 이상 근로시 최소30분 이상 휴게시간 제공 필수</t>
    <phoneticPr fontId="1" type="noConversion"/>
  </si>
  <si>
    <t>시간</t>
    <phoneticPr fontId="1" type="noConversion"/>
  </si>
  <si>
    <t>내국인/외국인</t>
    <phoneticPr fontId="1" type="noConversion"/>
  </si>
  <si>
    <t>택1</t>
    <phoneticPr fontId="1" type="noConversion"/>
  </si>
  <si>
    <t>내국인</t>
  </si>
  <si>
    <t>내국인</t>
    <phoneticPr fontId="1" type="noConversion"/>
  </si>
  <si>
    <t>외국인</t>
    <phoneticPr fontId="1" type="noConversion"/>
  </si>
  <si>
    <t>구분</t>
    <phoneticPr fontId="1" type="noConversion"/>
  </si>
  <si>
    <t>나이계산</t>
    <phoneticPr fontId="1" type="noConversion"/>
  </si>
  <si>
    <t>자동입력</t>
    <phoneticPr fontId="1" type="noConversion"/>
  </si>
  <si>
    <t>근로기간</t>
    <phoneticPr fontId="1" type="noConversion"/>
  </si>
  <si>
    <t>M</t>
    <phoneticPr fontId="1" type="noConversion"/>
  </si>
  <si>
    <t>적립</t>
    <phoneticPr fontId="1" type="noConversion"/>
  </si>
  <si>
    <t>적립</t>
    <phoneticPr fontId="1" type="noConversion"/>
  </si>
  <si>
    <r>
      <rPr>
        <b/>
        <sz val="12"/>
        <color rgb="FF009900"/>
        <rFont val="맑은 고딕"/>
        <family val="3"/>
        <charset val="129"/>
        <scheme val="minor"/>
      </rPr>
      <t>초록색 색칠된 칸에 일 근로시간과 근로일수 입력</t>
    </r>
    <r>
      <rPr>
        <b/>
        <sz val="12"/>
        <color theme="1"/>
        <rFont val="맑은 고딕"/>
        <family val="3"/>
        <charset val="129"/>
        <scheme val="minor"/>
      </rPr>
      <t>하시면 자동 계산됩니다.</t>
    </r>
    <phoneticPr fontId="1" type="noConversion"/>
  </si>
  <si>
    <t>구분</t>
    <phoneticPr fontId="1" type="noConversion"/>
  </si>
  <si>
    <t>단위</t>
    <phoneticPr fontId="1" type="noConversion"/>
  </si>
  <si>
    <t>비고</t>
    <phoneticPr fontId="1" type="noConversion"/>
  </si>
  <si>
    <t>근로계약서상 소정 일 근로시간</t>
    <phoneticPr fontId="1" type="noConversion"/>
  </si>
  <si>
    <t>시간</t>
    <phoneticPr fontId="1" type="noConversion"/>
  </si>
  <si>
    <t>근로계약서상 소정 주 근로일수</t>
    <phoneticPr fontId="1" type="noConversion"/>
  </si>
  <si>
    <t>일</t>
    <phoneticPr fontId="1" type="noConversion"/>
  </si>
  <si>
    <t>근로계약서상 소정 주 근로시간</t>
    <phoneticPr fontId="1" type="noConversion"/>
  </si>
  <si>
    <t>주 유급휴무수당시간</t>
    <phoneticPr fontId="1" type="noConversion"/>
  </si>
  <si>
    <t>1주 15시간 미만 근로자는 주휴일 적용 제외</t>
    <phoneticPr fontId="1" type="noConversion"/>
  </si>
  <si>
    <t>주 유급근로시간</t>
    <phoneticPr fontId="1" type="noConversion"/>
  </si>
  <si>
    <t>1주일</t>
    <phoneticPr fontId="1" type="noConversion"/>
  </si>
  <si>
    <t>일 유급근로시간</t>
    <phoneticPr fontId="1" type="noConversion"/>
  </si>
  <si>
    <t>1년</t>
    <phoneticPr fontId="1" type="noConversion"/>
  </si>
  <si>
    <t>연 유급근로시간</t>
    <phoneticPr fontId="1" type="noConversion"/>
  </si>
  <si>
    <t>12개월</t>
    <phoneticPr fontId="1" type="noConversion"/>
  </si>
  <si>
    <t>개월</t>
  </si>
  <si>
    <t>법정 월 소정근로시간</t>
    <phoneticPr fontId="1" type="noConversion"/>
  </si>
  <si>
    <t>법정 월 소정근로시간(반올림)</t>
    <phoneticPr fontId="1" type="noConversion"/>
  </si>
  <si>
    <t>원</t>
    <phoneticPr fontId="1" type="noConversion"/>
  </si>
  <si>
    <t>이 금액보다 근로계약서 월지급액 작다면 최저임금위반</t>
    <phoneticPr fontId="1" type="noConversion"/>
  </si>
  <si>
    <t>&lt;관련법령&gt;</t>
    <phoneticPr fontId="1" type="noConversion"/>
  </si>
  <si>
    <t>근로기준법 제55조(휴일) 사용자는 근로자에게 1주일에 평균 1회 이상의 유급휴일을 주어야 한다.</t>
    <phoneticPr fontId="1" type="noConversion"/>
  </si>
  <si>
    <t>근로기준법 시행령 제30조(주휴일) 법 제55조에 따른 유급휴일은 1주 동안의 소정근로일을 개근한 자에게 주어야 한다.</t>
    <phoneticPr fontId="1" type="noConversion"/>
  </si>
  <si>
    <t xml:space="preserve">근로기준법 제18조(단시간근로자의 근로조건) </t>
    <phoneticPr fontId="1" type="noConversion"/>
  </si>
  <si>
    <t xml:space="preserve">① 단시간근로자의 근로조건은 그 사업장의 같은 종류의 업무에 종사하는 통상 근로자의 근로시간을 기준으로 </t>
    <phoneticPr fontId="1" type="noConversion"/>
  </si>
  <si>
    <t xml:space="preserve">    산정한 비율에 따라 결정되어야 한다.</t>
    <phoneticPr fontId="1" type="noConversion"/>
  </si>
  <si>
    <t>② 제1항에 따라 근로조건을 결정할 때에 기준이 되는 사항이나 그 밖에 필요한 사항은 대통령령으로 정한다.</t>
  </si>
  <si>
    <t xml:space="preserve">③ 4주 동안(4주 미만으로 근로하는 경우에는 그 기간)을 평균하여 1주 동안의 소정근로시간이 15시간 미만인 </t>
    <phoneticPr fontId="1" type="noConversion"/>
  </si>
  <si>
    <t xml:space="preserve">    근로자에 대하여는 제55조와 제60조를 적용하지 아니한다.</t>
    <phoneticPr fontId="1" type="noConversion"/>
  </si>
  <si>
    <t>활용의 필요성(구체적으로 작성 : 별지 작성 가능함)</t>
    <phoneticPr fontId="1" type="noConversion"/>
  </si>
  <si>
    <t>인건비 실수령액 모의계산</t>
    <phoneticPr fontId="1" type="noConversion"/>
  </si>
  <si>
    <t>구분</t>
    <phoneticPr fontId="1" type="noConversion"/>
  </si>
  <si>
    <t>내역</t>
    <phoneticPr fontId="1" type="noConversion"/>
  </si>
  <si>
    <t>비고</t>
    <phoneticPr fontId="1" type="noConversion"/>
  </si>
  <si>
    <t>근로계약서상 주당 근로시간</t>
    <phoneticPr fontId="1" type="noConversion"/>
  </si>
  <si>
    <t>시간</t>
    <phoneticPr fontId="1" type="noConversion"/>
  </si>
  <si>
    <t>외국인의 경우
국적에 따란 국민연금 가입이 
선택적으로 처리되며
고용보험은 임의가입으로
대부분 가입하지 않습니다.</t>
    <phoneticPr fontId="1" type="noConversion"/>
  </si>
  <si>
    <t>근로계약서상 월 급여</t>
    <phoneticPr fontId="1" type="noConversion"/>
  </si>
  <si>
    <t>원</t>
    <phoneticPr fontId="1" type="noConversion"/>
  </si>
  <si>
    <t>국민연금</t>
    <phoneticPr fontId="1" type="noConversion"/>
  </si>
  <si>
    <t>건강보험</t>
    <phoneticPr fontId="1" type="noConversion"/>
  </si>
  <si>
    <t>장기요양보험</t>
    <phoneticPr fontId="1" type="noConversion"/>
  </si>
  <si>
    <t>고용보험</t>
    <phoneticPr fontId="1" type="noConversion"/>
  </si>
  <si>
    <t>소득세</t>
    <phoneticPr fontId="1" type="noConversion"/>
  </si>
  <si>
    <t>주민세</t>
    <phoneticPr fontId="1" type="noConversion"/>
  </si>
  <si>
    <t>공제액합계</t>
    <phoneticPr fontId="1" type="noConversion"/>
  </si>
  <si>
    <t>2023년 근로소득 간이세액표(제189조 관련)</t>
    <phoneticPr fontId="1" type="noConversion"/>
  </si>
  <si>
    <t>(단위: 원)</t>
  </si>
  <si>
    <t>월급여액(천원)</t>
  </si>
  <si>
    <t>공제대상가족의 수</t>
  </si>
  <si>
    <t>[비과세 및 학자금 제외］</t>
  </si>
  <si>
    <t>이상</t>
  </si>
  <si>
    <t>미만</t>
  </si>
  <si>
    <t>10,000원초과
14,000원 이하</t>
    <phoneticPr fontId="47" type="noConversion"/>
  </si>
  <si>
    <r>
      <t>(10,000,000원인 경우의 해당 세액) + (10,000,000원을 초과하는 금액 중 98%를 곱한 금액의 35% 상당액) + (</t>
    </r>
    <r>
      <rPr>
        <sz val="12"/>
        <color rgb="FFFF0000"/>
        <rFont val="HY신명조"/>
        <family val="1"/>
        <charset val="129"/>
      </rPr>
      <t>25,000원</t>
    </r>
    <r>
      <rPr>
        <sz val="11"/>
        <rFont val="HY신명조"/>
        <family val="1"/>
        <charset val="129"/>
      </rPr>
      <t>)</t>
    </r>
    <phoneticPr fontId="47" type="noConversion"/>
  </si>
  <si>
    <t>14,000천원 초과
28,000천원 이하</t>
    <phoneticPr fontId="47" type="noConversion"/>
  </si>
  <si>
    <r>
      <t xml:space="preserve">(1천만원인 경우의 해당세액) + </t>
    </r>
    <r>
      <rPr>
        <sz val="12"/>
        <color rgb="FFFF0000"/>
        <rFont val="HY신명조"/>
        <family val="1"/>
        <charset val="129"/>
      </rPr>
      <t>(1,397,000원)</t>
    </r>
    <r>
      <rPr>
        <sz val="11"/>
        <rFont val="HY신명조"/>
        <family val="1"/>
        <charset val="129"/>
      </rPr>
      <t xml:space="preserve"> + (14,000천원을 초과하는 금액 중 98퍼센트를 곱한 금액의 38퍼센트 상당액)</t>
    </r>
    <phoneticPr fontId="47" type="noConversion"/>
  </si>
  <si>
    <t>28,000천원 초과
30,000천원 이하</t>
    <phoneticPr fontId="47" type="noConversion"/>
  </si>
  <si>
    <r>
      <t xml:space="preserve">(10,000천원인 경우의 해당세액) + </t>
    </r>
    <r>
      <rPr>
        <sz val="12"/>
        <color rgb="FFFF0000"/>
        <rFont val="HY신명조"/>
        <family val="1"/>
        <charset val="129"/>
      </rPr>
      <t>(6,610,600원)</t>
    </r>
    <r>
      <rPr>
        <sz val="11"/>
        <rFont val="HY신명조"/>
        <family val="1"/>
        <charset val="129"/>
      </rPr>
      <t xml:space="preserve"> + (28,000천원을 초과하는 금액에 98퍼센트를 곱한 금액의 40퍼센트 상당액) </t>
    </r>
    <phoneticPr fontId="47" type="noConversion"/>
  </si>
  <si>
    <t>30,000천원 초과
45,000천원 이하</t>
    <phoneticPr fontId="47" type="noConversion"/>
  </si>
  <si>
    <r>
      <t xml:space="preserve">(10,000천원인 경우의 해당세액) + </t>
    </r>
    <r>
      <rPr>
        <sz val="12"/>
        <color rgb="FFFF0000"/>
        <rFont val="HY신명조"/>
        <family val="1"/>
        <charset val="129"/>
      </rPr>
      <t>(7,394,600원)</t>
    </r>
    <r>
      <rPr>
        <sz val="11"/>
        <rFont val="HY신명조"/>
        <family val="1"/>
        <charset val="129"/>
      </rPr>
      <t xml:space="preserve"> + (30,000천원을 초과하는 금액의 40퍼센트 상당액)</t>
    </r>
    <phoneticPr fontId="47" type="noConversion"/>
  </si>
  <si>
    <t>45,000천원 초과
87,000천원 이하</t>
    <phoneticPr fontId="47" type="noConversion"/>
  </si>
  <si>
    <r>
      <t xml:space="preserve">(10,000천원인 경우의 해당세액) + </t>
    </r>
    <r>
      <rPr>
        <sz val="12"/>
        <color rgb="FFFF0000"/>
        <rFont val="HY신명조"/>
        <family val="1"/>
        <charset val="129"/>
      </rPr>
      <t>(13,394,600원)</t>
    </r>
    <r>
      <rPr>
        <sz val="11"/>
        <rFont val="HY신명조"/>
        <family val="1"/>
        <charset val="129"/>
      </rPr>
      <t xml:space="preserve"> + (45,000천원을 초과하는 금액의 42퍼센트 상당액) </t>
    </r>
    <phoneticPr fontId="47" type="noConversion"/>
  </si>
  <si>
    <t>87,000천원 초과</t>
    <phoneticPr fontId="47" type="noConversion"/>
  </si>
  <si>
    <r>
      <t xml:space="preserve">(10,000천원인 경우의 해당세액) + </t>
    </r>
    <r>
      <rPr>
        <sz val="12"/>
        <color rgb="FFFF0000"/>
        <rFont val="HY신명조"/>
        <family val="1"/>
        <charset val="129"/>
      </rPr>
      <t>(31,034,600원)</t>
    </r>
    <r>
      <rPr>
        <sz val="11"/>
        <rFont val="HY신명조"/>
        <family val="1"/>
        <charset val="129"/>
      </rPr>
      <t xml:space="preserve"> + (87,000천원을 초과하는 금액의 45퍼센트 상당액)</t>
    </r>
    <phoneticPr fontId="47" type="noConversion"/>
  </si>
  <si>
    <t>자동입력</t>
    <phoneticPr fontId="1" type="noConversion"/>
  </si>
  <si>
    <t>[인건비 지급 과제 정보]-파란색 필드에 입력하세요</t>
    <phoneticPr fontId="1" type="noConversion"/>
  </si>
  <si>
    <t>과제정보</t>
    <phoneticPr fontId="1" type="noConversion"/>
  </si>
  <si>
    <t>최저임금검증(자동)</t>
    <phoneticPr fontId="1" type="noConversion"/>
  </si>
  <si>
    <t xml:space="preserve">-지원기관(지원사업) </t>
    <phoneticPr fontId="1" type="noConversion"/>
  </si>
  <si>
    <t xml:space="preserve">-지원기관(지원사업) </t>
    <phoneticPr fontId="1" type="noConversion"/>
  </si>
  <si>
    <t>:</t>
    <phoneticPr fontId="1" type="noConversion"/>
  </si>
  <si>
    <t xml:space="preserve">-지원기관(지원사업) </t>
    <phoneticPr fontId="1" type="noConversion"/>
  </si>
  <si>
    <t>:</t>
    <phoneticPr fontId="1" type="noConversion"/>
  </si>
  <si>
    <t>과제 5</t>
    <phoneticPr fontId="1" type="noConversion"/>
  </si>
  <si>
    <t>과제 6</t>
    <phoneticPr fontId="1" type="noConversion"/>
  </si>
  <si>
    <t>과제 7</t>
    <phoneticPr fontId="1" type="noConversion"/>
  </si>
  <si>
    <t>과제 8</t>
    <phoneticPr fontId="1" type="noConversion"/>
  </si>
  <si>
    <t>과제 9</t>
    <phoneticPr fontId="1" type="noConversion"/>
  </si>
  <si>
    <t>과제10</t>
    <phoneticPr fontId="1" type="noConversion"/>
  </si>
  <si>
    <t>담
당
업
무</t>
    <phoneticPr fontId="1" type="noConversion"/>
  </si>
  <si>
    <t>담
당
업
무</t>
    <phoneticPr fontId="1" type="noConversion"/>
  </si>
  <si>
    <t>- 과제수행기간</t>
    <phoneticPr fontId="1" type="noConversion"/>
  </si>
  <si>
    <t>- 지원금액</t>
    <phoneticPr fontId="1" type="noConversion"/>
  </si>
  <si>
    <t>- 총지급금액</t>
    <phoneticPr fontId="1" type="noConversion"/>
  </si>
  <si>
    <t>:</t>
    <phoneticPr fontId="1" type="noConversion"/>
  </si>
  <si>
    <t>- 과제수행기간</t>
    <phoneticPr fontId="1" type="noConversion"/>
  </si>
  <si>
    <t>~</t>
    <phoneticPr fontId="1" type="noConversion"/>
  </si>
  <si>
    <t>- 총지급금액</t>
    <phoneticPr fontId="1" type="noConversion"/>
  </si>
  <si>
    <t>~</t>
    <phoneticPr fontId="1" type="noConversion"/>
  </si>
  <si>
    <t>- 지원금액</t>
    <phoneticPr fontId="1" type="noConversion"/>
  </si>
  <si>
    <t xml:space="preserve">-지원기관(지원사업) </t>
    <phoneticPr fontId="1" type="noConversion"/>
  </si>
  <si>
    <t>- 과제수행기간</t>
    <phoneticPr fontId="1" type="noConversion"/>
  </si>
  <si>
    <r>
      <t xml:space="preserve">근로계약기간 </t>
    </r>
    <r>
      <rPr>
        <sz val="10"/>
        <color rgb="FF0000FF"/>
        <rFont val="HY견명조"/>
        <family val="1"/>
        <charset val="129"/>
      </rPr>
      <t/>
    </r>
    <phoneticPr fontId="1" type="noConversion"/>
  </si>
  <si>
    <t xml:space="preserve">근로자의 소속 </t>
    <phoneticPr fontId="1" type="noConversion"/>
  </si>
  <si>
    <t>근  무  장  소</t>
    <phoneticPr fontId="1" type="noConversion"/>
  </si>
  <si>
    <t>업무의 내용</t>
    <phoneticPr fontId="1" type="noConversion"/>
  </si>
  <si>
    <t>근무일/휴일</t>
    <phoneticPr fontId="1" type="noConversion"/>
  </si>
  <si>
    <t>임금</t>
    <phoneticPr fontId="1" type="noConversion"/>
  </si>
  <si>
    <t>국민</t>
    <phoneticPr fontId="1" type="noConversion"/>
  </si>
  <si>
    <t>건강</t>
    <phoneticPr fontId="1" type="noConversion"/>
  </si>
  <si>
    <t>고용</t>
    <phoneticPr fontId="1" type="noConversion"/>
  </si>
  <si>
    <t>산재</t>
    <phoneticPr fontId="1" type="noConversion"/>
  </si>
  <si>
    <t>■</t>
    <phoneticPr fontId="1" type="noConversion"/>
  </si>
  <si>
    <t>□</t>
    <phoneticPr fontId="1" type="noConversion"/>
  </si>
  <si>
    <r>
      <t xml:space="preserve">[기본정보] </t>
    </r>
    <r>
      <rPr>
        <b/>
        <sz val="11"/>
        <color rgb="FF0000FF"/>
        <rFont val="맑은 고딕"/>
        <family val="3"/>
        <charset val="129"/>
        <scheme val="minor"/>
      </rPr>
      <t>파란색 필드를 모두 입력해 주세요</t>
    </r>
    <phoneticPr fontId="1" type="noConversion"/>
  </si>
  <si>
    <t>지급시작일</t>
    <phoneticPr fontId="1" type="noConversion"/>
  </si>
  <si>
    <t>지급종료일</t>
    <phoneticPr fontId="1" type="noConversion"/>
  </si>
  <si>
    <t>010-1234-1234</t>
    <phoneticPr fontId="1" type="noConversion"/>
  </si>
  <si>
    <t>도시과학연구원</t>
    <phoneticPr fontId="1" type="noConversion"/>
  </si>
  <si>
    <t>[근로계약 기간 내 급여정보] -</t>
    <phoneticPr fontId="1" type="noConversion"/>
  </si>
  <si>
    <t>M</t>
    <phoneticPr fontId="1" type="noConversion"/>
  </si>
  <si>
    <t>파란색 필드를 입력하세요!(숫자의 경우 숫자만 입력하세요.)</t>
    <phoneticPr fontId="1" type="noConversion"/>
  </si>
  <si>
    <t>급여 검증</t>
    <phoneticPr fontId="1" type="noConversion"/>
  </si>
  <si>
    <t>[편성액 일치가 나오도록 편성해 주세요]</t>
    <phoneticPr fontId="1" type="noConversion"/>
  </si>
  <si>
    <t>[참여과제 정보] : 참여과제 기본정보를 기재합니다</t>
    <phoneticPr fontId="1" type="noConversion"/>
  </si>
  <si>
    <t>외국인 고용보험 가입X
(임의가입가능)
주당 15시간 미만근로
(국민X, 건강x)</t>
    <phoneticPr fontId="1" type="noConversion"/>
  </si>
  <si>
    <t>근로계약 기본정보</t>
    <phoneticPr fontId="1" type="noConversion"/>
  </si>
  <si>
    <t>작성방법</t>
    <phoneticPr fontId="1" type="noConversion"/>
  </si>
  <si>
    <t xml:space="preserve">[Guide 1단계] </t>
    <phoneticPr fontId="1" type="noConversion"/>
  </si>
  <si>
    <t>[Guide 2단계]  기본정보 시트 작성방법</t>
    <phoneticPr fontId="1" type="noConversion"/>
  </si>
  <si>
    <t>① 기본정보 시트와 과제정보 시트에 근로계약 기초 자료를 입력합니다
② 입력된 정보를 토대로 활용계획서, 근로계약서, 별첨, 인건비계산 시트가 자동 작성됩니다.
③ 작성된 내역을 확인 한 후 수정사항이 없으면, 소속 부서로 제출하시면 됩니다.</t>
    <phoneticPr fontId="1" type="noConversion"/>
  </si>
  <si>
    <t>① 세부내역란의 파란색 필드를 작성합니다.(회색필드는 작성하지 않습니다.)
② 4대보험은 근로자의 나이(근로시작일 기준), 내국인/외국인 여부, 근로시간에 따라 자동으로
   입력이 됩니다.
   다만, 고용보험의 경우 외국인 근로자는 기본설정값이 N이므로 가입을 원하실 경우 Y로 체크
   하시면 됩니다.
   (외국인 근로자는 고용종료 또는 중도퇴사시 발급 받는 비자 유효기간도 소멸되어 본국으로 
   돌아가는 경우가 대부분으로 고용가입 실익이 없어 보통의 경우 가입하지 않습니다.)  
   국민연금은 만60세 이상 근로자는 가입되지 않습니다.
   주당 근로시간이 15시간 미만인 경우 국민연금, 건강보험은 가입되지 않습니다.(가입불가)
③ 퇴직금은 1년이상 근로시 인건비 지급액의 총1/12을 지급합니다.
   (단, 주당 근로시간이 15시간 미만인 경우 1년 이상 근로하여도 퇴직금 지급하지 않습니다.)
   근로기간 및 근로시간에 따라 적립/적립안함 선택하시면 됩니다.</t>
    <phoneticPr fontId="1" type="noConversion"/>
  </si>
  <si>
    <t>[Guide 3단계]  과제정보 시트 작성방법</t>
    <phoneticPr fontId="1" type="noConversion"/>
  </si>
  <si>
    <t>[Guide 4단계]  개인 실수령액 확인</t>
    <phoneticPr fontId="1" type="noConversion"/>
  </si>
  <si>
    <t>실제로 통장에 입금되는 금액을 확인하고 싶으신 경우 
"개인수령액(시뮬레이션)시트에서 확인해 보실 수 있습니다.</t>
    <phoneticPr fontId="1" type="noConversion"/>
  </si>
  <si>
    <t>차인지급액(실수령액)</t>
    <phoneticPr fontId="1" type="noConversion"/>
  </si>
  <si>
    <t>구분</t>
    <phoneticPr fontId="1" type="noConversion"/>
  </si>
  <si>
    <t>원</t>
    <phoneticPr fontId="1" type="noConversion"/>
  </si>
  <si>
    <t>일</t>
    <phoneticPr fontId="1" type="noConversion"/>
  </si>
  <si>
    <t>일</t>
    <phoneticPr fontId="1" type="noConversion"/>
  </si>
  <si>
    <t>실제 지급액과 다소 차이가 있을수 있이며, 근로시간과, 월급여를 입력하면 나머지는 자동으로 계산됩니다.
(기본정보를 입력했다면 자동계산됩니다/기본정보를 입력하지 않았다면 노란색 필드를 입력하세요)</t>
    <phoneticPr fontId="1" type="noConversion"/>
  </si>
  <si>
    <t>퇴직금 적립 선택</t>
    <phoneticPr fontId="1" type="noConversion"/>
  </si>
  <si>
    <t>월 인건비 목표값 찾기</t>
    <phoneticPr fontId="1" type="noConversion"/>
  </si>
  <si>
    <t>산출예산액</t>
    <phoneticPr fontId="1" type="noConversion"/>
  </si>
  <si>
    <t>월급여</t>
    <phoneticPr fontId="1" type="noConversion"/>
  </si>
  <si>
    <t>① 지급가능한 인건비 예산을 입력하면 월별 편성금액을 산출합니다.
② 편성가능 예산액, 참여개월수, 퇴직금 적립 여부를 입력하면 월급여가 자동 산출됩니다.</t>
    <phoneticPr fontId="1" type="noConversion"/>
  </si>
  <si>
    <t xml:space="preserve">[입력방법 Guide] </t>
    <phoneticPr fontId="1" type="noConversion"/>
  </si>
  <si>
    <t>[Guide 5단계]  작성법 관련 문의</t>
    <phoneticPr fontId="1" type="noConversion"/>
  </si>
  <si>
    <t>ㆍ 작성법 관련 문의 및 서식 오류 알림
   산학협력단 박영옥 (02-6490-6393) / oki0909@uos.ac.kr</t>
    <phoneticPr fontId="1" type="noConversion"/>
  </si>
  <si>
    <t>N</t>
  </si>
  <si>
    <t>외국인</t>
    <phoneticPr fontId="1" type="noConversion"/>
  </si>
  <si>
    <t>주당근로시간</t>
    <phoneticPr fontId="1" type="noConversion"/>
  </si>
  <si>
    <t>15시간미만</t>
    <phoneticPr fontId="1" type="noConversion"/>
  </si>
  <si>
    <t>15시간이상</t>
    <phoneticPr fontId="1" type="noConversion"/>
  </si>
  <si>
    <t>편성가능 예산액(원)</t>
    <phoneticPr fontId="1" type="noConversion"/>
  </si>
  <si>
    <t>참여개월수(월)</t>
    <phoneticPr fontId="1" type="noConversion"/>
  </si>
  <si>
    <t>공제요율 합계(%)</t>
    <phoneticPr fontId="1" type="noConversion"/>
  </si>
  <si>
    <t>4대보험 공제율합</t>
    <phoneticPr fontId="1" type="noConversion"/>
  </si>
  <si>
    <t>퇴직금 공제율</t>
    <phoneticPr fontId="1" type="noConversion"/>
  </si>
  <si>
    <t>15시간 미만근로시 국민연금, 건강보험 가입 제외</t>
    <phoneticPr fontId="1" type="noConversion"/>
  </si>
  <si>
    <t>고용보험 임의가입 대상(일반적으로 고용보험 가입제외)</t>
    <phoneticPr fontId="1" type="noConversion"/>
  </si>
  <si>
    <t>12개월 이상 재직시 퇴직금 지급 대상</t>
    <phoneticPr fontId="1" type="noConversion"/>
  </si>
  <si>
    <t>부설연구소 연구자 ■ㆍ연구근접지원인력 □ 활용계획서</t>
    <phoneticPr fontId="1" type="noConversion"/>
  </si>
  <si>
    <t>부설연구소 연구자 □ㆍ연구근접지원인력 ■ 활용계획서</t>
    <phoneticPr fontId="1" type="noConversion"/>
  </si>
  <si>
    <t>① 파란색 필드를 작성합니다.
② 근로기간내 급여 정보
    ㆍ기간별 급여가 다른경우, 기간별로 급여를 입력합니다.(본인 급여만 입력)
       최저임금검증란이 "적합"으로 표시되어야 올바른 급여입니다.
       부적합으로 표기 되는경우, 주당 근로시간 대비 급여액이 부족한 것이므로 급여를 높이거나, 
       근로일수 또는 근로시간을 조정하여 적합이 되도록 편성하시면 되겠습니다.
       2023년 최저임금은 주40시간 근로시 월2,060,740원/시급 9,860원 입니다
       ※ 인건비 예산에 따른 월인건비 산출 "월인건비(목표값)" 시트에서 자동계산 제공
③ 참여과제 정보
    ㆍ 인건비를 지급할 과제 정보를 입력합니다.
④ 인건비 지급과제 정보
    ㆍ 인건비를 지급할 과제에서 지급할 금액을 입력합니다.(본인 급여만 입력)
    ㆍ 근로계약 기간내 급여와, 과제별 편성 급여가 일치하면 급여검증란에 "편성액 일치"로 
        표기가 됩니다. 편성액 불일치가 나오는 경우 기간별 월급여와 기간별 과제편성액을
        확인해 보시면 됩니다.</t>
    <phoneticPr fontId="1" type="noConversion"/>
  </si>
  <si>
    <t>2차 업데이트일 : 2023.07.10(국민연금 상한액 조정-2023.07월부터 5,900,000원으로 인상)</t>
    <phoneticPr fontId="1" type="noConversion"/>
  </si>
  <si>
    <t>재직기간 1년이상이면
퇴직금 지급
(초단시간 근로기간 퇴직금 발생X)</t>
    <phoneticPr fontId="1" type="noConversion"/>
  </si>
  <si>
    <t>연구원</t>
  </si>
  <si>
    <t>월</t>
    <phoneticPr fontId="1" type="noConversion"/>
  </si>
  <si>
    <t>1번 과제명을 입력합니다</t>
    <phoneticPr fontId="1" type="noConversion"/>
  </si>
  <si>
    <t>한국연구재단</t>
    <phoneticPr fontId="1" type="noConversion"/>
  </si>
  <si>
    <t>기초연구실사업</t>
    <phoneticPr fontId="1" type="noConversion"/>
  </si>
  <si>
    <t>김시립</t>
    <phoneticPr fontId="1" type="noConversion"/>
  </si>
  <si>
    <t>2번 과제명을 입력합니다</t>
    <phoneticPr fontId="1" type="noConversion"/>
  </si>
  <si>
    <t>농촌진흥청</t>
    <phoneticPr fontId="1" type="noConversion"/>
  </si>
  <si>
    <t>농림사업</t>
    <phoneticPr fontId="1" type="noConversion"/>
  </si>
  <si>
    <t>김시립</t>
    <phoneticPr fontId="1" type="noConversion"/>
  </si>
  <si>
    <t>과제명을 선택하세요</t>
  </si>
  <si>
    <t>홍길동</t>
    <phoneticPr fontId="1" type="noConversion"/>
  </si>
  <si>
    <t>00시</t>
    <phoneticPr fontId="1" type="noConversion"/>
  </si>
  <si>
    <r>
      <t xml:space="preserve">- 근로자가 받는 급여만 기재(2025년 최저임금 월 2,096,270원/시급 10,030원)
   </t>
    </r>
    <r>
      <rPr>
        <sz val="10"/>
        <color rgb="FFFF0000"/>
        <rFont val="맑은 고딕"/>
        <family val="3"/>
        <charset val="129"/>
        <scheme val="minor"/>
      </rPr>
      <t>(4대보험기관부담분 및 퇴직금 적립액은 포함하지 않습니다)</t>
    </r>
    <r>
      <rPr>
        <sz val="10"/>
        <color theme="1"/>
        <rFont val="맑은 고딕"/>
        <family val="3"/>
        <charset val="129"/>
        <scheme val="minor"/>
      </rPr>
      <t xml:space="preserve">
- 기간별 급여가 다른경우 기간별로 입력
- 급여가 일할되는 경우 구분에 "월"을 삭제
</t>
    </r>
    <r>
      <rPr>
        <sz val="10"/>
        <color rgb="FFFF0000"/>
        <rFont val="맑은 고딕"/>
        <family val="3"/>
        <charset val="129"/>
        <scheme val="minor"/>
      </rPr>
      <t xml:space="preserve">&lt;최저임금 검증란이 부적합으로 나오는 경우&gt; 
  ㆍ급여조정
  ㆍ근로시간 조정
  ㆍ출근일수 조정
   </t>
    </r>
    <phoneticPr fontId="1" type="noConversion"/>
  </si>
  <si>
    <r>
      <rPr>
        <b/>
        <sz val="24"/>
        <color theme="1"/>
        <rFont val="HY헤드라인M"/>
        <family val="1"/>
        <charset val="129"/>
      </rPr>
      <t>인건비 모의 계산 (2025년)</t>
    </r>
    <r>
      <rPr>
        <b/>
        <sz val="18"/>
        <color theme="1"/>
        <rFont val="돋움"/>
        <family val="3"/>
        <charset val="129"/>
      </rPr>
      <t xml:space="preserve">
</t>
    </r>
    <r>
      <rPr>
        <sz val="18"/>
        <color theme="1"/>
        <rFont val="HY헤드라인M"/>
        <family val="1"/>
        <charset val="129"/>
      </rPr>
      <t>(최저임금 검증)</t>
    </r>
    <phoneticPr fontId="1" type="noConversion"/>
  </si>
  <si>
    <t>2025년 시급</t>
    <phoneticPr fontId="1" type="noConversion"/>
  </si>
  <si>
    <t>2025년 법정 최저임금 급여 (세전)</t>
    <phoneticPr fontId="1" type="noConversion"/>
  </si>
  <si>
    <t>2025년 최저임금 시급 10,030원</t>
    <phoneticPr fontId="1" type="noConversion"/>
  </si>
  <si>
    <t>4차 업데이트일 : 2024.12.10(2025년 최저임금 반영)</t>
    <phoneticPr fontId="1" type="noConversion"/>
  </si>
  <si>
    <t>15시간이상</t>
  </si>
  <si>
    <t>※ 양식배포일 : 2023.05.11</t>
    <phoneticPr fontId="1" type="noConversion"/>
  </si>
  <si>
    <t xml:space="preserve">   업데이트일 : 2024.12.10</t>
    <phoneticPr fontId="1" type="noConversion"/>
  </si>
  <si>
    <t>3차 업데이트일 : 2024.05.10(근로계약서 연구교수/박사후연구원 문구 수정)</t>
    <phoneticPr fontId="1" type="noConversion"/>
  </si>
  <si>
    <t>5차 업데이트일 : 2025. 7.10.(국민연금 상한액 조정 6,370,000)</t>
    <phoneticPr fontId="1" type="noConversion"/>
  </si>
  <si>
    <r>
      <t xml:space="preserve"> 국민연금 보험료는 월인건비 기준 상한액이 있습니다. 아래의 기준을 참고하시기 바랍니다.)
 2024. 7. 1 ~ 2025. 6.30 : 6,170,000원 상한 / 보험료는 277,650원
 2025. 7. 1 ~ 2026. 6.30 : 6,370,000원 상한 / 보험료는 286,650원
 (</t>
    </r>
    <r>
      <rPr>
        <sz val="11"/>
        <color rgb="FFFF0000"/>
        <rFont val="맑은 고딕"/>
        <family val="3"/>
        <charset val="129"/>
        <scheme val="minor"/>
      </rPr>
      <t>엑셀 계산표는 기간별 급여를 합산하지 않고, 과제별로 계산되므로 유의 부탁드리며,  
  산학협력단 연구비 관리시스템에 참여연구원 등록시, 여러과제에 참여하는 경우 국민연금은 상한액 기준으로 안분되어 처리됩니다.</t>
    </r>
    <r>
      <rPr>
        <sz val="11"/>
        <color rgb="FF0000FF"/>
        <rFont val="맑은 고딕"/>
        <family val="2"/>
        <charset val="129"/>
        <scheme val="minor"/>
      </rPr>
      <t>)
 월급여가 6,370,000원을 초과하여, 예산확인에 어려움이 있으신 경우 oki0909@uos.ac.kr로 작성 파일을 송부해 주시면 검토해드립니다.</t>
    </r>
    <phoneticPr fontId="1" type="noConversion"/>
  </si>
  <si>
    <t>만60세 이상(국민)</t>
    <phoneticPr fontId="1" type="noConversion"/>
  </si>
  <si>
    <t>만65세 이상(고용)</t>
    <phoneticPr fontId="1" type="noConversion"/>
  </si>
  <si>
    <t>0001013076111</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</si>
</sst>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1" formatCode="_-* #,##0_-;\-* #,##0_-;_-* &quot;-&quot;_-;_-@_-"/>
    <numFmt numFmtId="43" formatCode="_-* #,##0.00_-;\-* #,##0.00_-;_-* &quot;-&quot;??_-;_-@_-"/>
    <numFmt numFmtId="176" formatCode="####&quot;년&quot;##&quot;월&quot;##&quot;일부터&quot;"/>
    <numFmt numFmtId="177" formatCode="####&quot;년&quot;##&quot;월&quot;##&quot;일까지&quot;"/>
    <numFmt numFmtId="178" formatCode="####&quot;년  &quot;##&quot;월  &quot;##&quot;일&quot;"/>
    <numFmt numFmtId="179" formatCode="####&quot;-&quot;##&quot;-&quot;##"/>
    <numFmt numFmtId="180" formatCode="####&quot;.&quot;##&quot;.&quot;##"/>
    <numFmt numFmtId="181" formatCode="#,##0_ "/>
    <numFmt numFmtId="182" formatCode="##&quot;시&quot;##&quot;분 부터&quot;"/>
    <numFmt numFmtId="183" formatCode="##&quot;:&quot;##"/>
    <numFmt numFmtId="184" formatCode="##&quot;:&quot;##&quot;)&quot;"/>
    <numFmt numFmtId="185" formatCode="#,###,###&quot;원&quot;"/>
    <numFmt numFmtId="186" formatCode="######&quot;-&quot;#######"/>
    <numFmt numFmtId="187" formatCode="###,###,###,###&quot;원&quot;"/>
    <numFmt numFmtId="188" formatCode="0.000%"/>
    <numFmt numFmtId="189" formatCode="_-* #,##0_-;\-* #,##0_-;_-* &quot;-&quot;??_-;_-@_-"/>
    <numFmt numFmtId="190" formatCode="h:mm;@"/>
    <numFmt numFmtId="191" formatCode="0_ "/>
    <numFmt numFmtId="192" formatCode="#,##0.0_ "/>
    <numFmt numFmtId="193" formatCode="0.00_ "/>
  </numFmts>
  <fonts count="57">
    <font>
      <sz val="11"/>
      <color theme="1"/>
      <name val="맑은 고딕"/>
      <family val="2"/>
      <charset val="129"/>
      <scheme val="minor"/>
    </font>
    <font>
      <sz val="8"/>
      <name val="맑은 고딕"/>
      <family val="2"/>
      <charset val="129"/>
      <scheme val="minor"/>
    </font>
    <font>
      <sz val="10"/>
      <color theme="1"/>
      <name val="HY견명조"/>
      <family val="1"/>
      <charset val="129"/>
    </font>
    <font>
      <sz val="10"/>
      <name val="HY견명조"/>
      <family val="1"/>
      <charset val="129"/>
    </font>
    <font>
      <sz val="10"/>
      <color rgb="FF0000FF"/>
      <name val="HY견명조"/>
      <family val="1"/>
      <charset val="129"/>
    </font>
    <font>
      <sz val="11"/>
      <color theme="1"/>
      <name val="맑은 고딕"/>
      <family val="2"/>
      <charset val="129"/>
      <scheme val="minor"/>
    </font>
    <font>
      <b/>
      <sz val="11"/>
      <color rgb="FF0000FF"/>
      <name val="맑은 고딕"/>
      <family val="3"/>
      <charset val="129"/>
      <scheme val="minor"/>
    </font>
    <font>
      <sz val="10"/>
      <color theme="1"/>
      <name val="맑은 고딕"/>
      <family val="2"/>
      <charset val="129"/>
      <scheme val="minor"/>
    </font>
    <font>
      <sz val="11"/>
      <color theme="1"/>
      <name val="HY견명조"/>
      <family val="1"/>
      <charset val="129"/>
    </font>
    <font>
      <sz val="9"/>
      <color theme="1"/>
      <name val="HY견명조"/>
      <family val="1"/>
      <charset val="129"/>
    </font>
    <font>
      <b/>
      <sz val="11"/>
      <color theme="1"/>
      <name val="맑은 고딕"/>
      <family val="3"/>
      <charset val="129"/>
      <scheme val="minor"/>
    </font>
    <font>
      <b/>
      <sz val="16"/>
      <color theme="1"/>
      <name val="맑은 고딕"/>
      <family val="3"/>
      <charset val="129"/>
      <scheme val="minor"/>
    </font>
    <font>
      <b/>
      <sz val="10"/>
      <color theme="1"/>
      <name val="맑은 고딕"/>
      <family val="3"/>
      <charset val="129"/>
      <scheme val="minor"/>
    </font>
    <font>
      <sz val="10"/>
      <color theme="1"/>
      <name val="맑은 고딕"/>
      <family val="3"/>
      <charset val="129"/>
      <scheme val="minor"/>
    </font>
    <font>
      <b/>
      <sz val="10"/>
      <color rgb="FF0000FF"/>
      <name val="맑은 고딕"/>
      <family val="3"/>
      <charset val="129"/>
      <scheme val="minor"/>
    </font>
    <font>
      <b/>
      <sz val="15"/>
      <color theme="1"/>
      <name val="HY견명조"/>
      <family val="1"/>
      <charset val="129"/>
    </font>
    <font>
      <b/>
      <sz val="14"/>
      <color theme="1"/>
      <name val="HY견명조"/>
      <family val="1"/>
      <charset val="129"/>
    </font>
    <font>
      <sz val="10"/>
      <color rgb="FFFF0000"/>
      <name val="맑은 고딕"/>
      <family val="3"/>
      <charset val="129"/>
      <scheme val="minor"/>
    </font>
    <font>
      <b/>
      <sz val="14"/>
      <color theme="1"/>
      <name val="고딕"/>
      <family val="3"/>
      <charset val="129"/>
    </font>
    <font>
      <u/>
      <sz val="11"/>
      <color theme="1"/>
      <name val="맑은 고딕"/>
      <family val="2"/>
      <charset val="129"/>
      <scheme val="minor"/>
    </font>
    <font>
      <sz val="10"/>
      <color theme="1"/>
      <name val="신명조"/>
      <family val="3"/>
      <charset val="129"/>
    </font>
    <font>
      <u/>
      <sz val="10"/>
      <color theme="1"/>
      <name val="신명조"/>
      <family val="3"/>
      <charset val="129"/>
    </font>
    <font>
      <b/>
      <sz val="15"/>
      <color theme="1"/>
      <name val="신명조"/>
      <family val="3"/>
      <charset val="129"/>
    </font>
    <font>
      <b/>
      <sz val="10"/>
      <color theme="1"/>
      <name val="신명조"/>
      <family val="3"/>
      <charset val="129"/>
    </font>
    <font>
      <b/>
      <sz val="15"/>
      <color theme="1"/>
      <name val="맑은 고딕"/>
      <family val="3"/>
      <charset val="129"/>
      <scheme val="minor"/>
    </font>
    <font>
      <sz val="10"/>
      <color rgb="FFFF0000"/>
      <name val="HY견명조"/>
      <family val="1"/>
      <charset val="129"/>
    </font>
    <font>
      <sz val="9"/>
      <color indexed="81"/>
      <name val="Tahoma"/>
      <family val="2"/>
    </font>
    <font>
      <b/>
      <sz val="9"/>
      <color indexed="81"/>
      <name val="Tahoma"/>
      <family val="2"/>
    </font>
    <font>
      <b/>
      <sz val="9"/>
      <color indexed="81"/>
      <name val="돋움"/>
      <family val="3"/>
      <charset val="129"/>
    </font>
    <font>
      <sz val="9"/>
      <color indexed="81"/>
      <name val="돋움"/>
      <family val="3"/>
      <charset val="129"/>
    </font>
    <font>
      <b/>
      <sz val="14"/>
      <color theme="1"/>
      <name val="맑은 고딕"/>
      <family val="3"/>
      <charset val="129"/>
      <scheme val="minor"/>
    </font>
    <font>
      <b/>
      <sz val="12"/>
      <color theme="1"/>
      <name val="맑은 고딕"/>
      <family val="3"/>
      <charset val="129"/>
      <scheme val="minor"/>
    </font>
    <font>
      <b/>
      <sz val="18"/>
      <color theme="1"/>
      <name val="돋움"/>
      <family val="1"/>
      <charset val="129"/>
    </font>
    <font>
      <b/>
      <sz val="24"/>
      <color theme="1"/>
      <name val="HY헤드라인M"/>
      <family val="1"/>
      <charset val="129"/>
    </font>
    <font>
      <b/>
      <sz val="18"/>
      <color theme="1"/>
      <name val="돋움"/>
      <family val="3"/>
      <charset val="129"/>
    </font>
    <font>
      <sz val="18"/>
      <color theme="1"/>
      <name val="HY헤드라인M"/>
      <family val="1"/>
      <charset val="129"/>
    </font>
    <font>
      <sz val="12"/>
      <color theme="1"/>
      <name val="굴림"/>
      <family val="3"/>
      <charset val="129"/>
    </font>
    <font>
      <b/>
      <sz val="12"/>
      <color rgb="FF009900"/>
      <name val="맑은 고딕"/>
      <family val="3"/>
      <charset val="129"/>
      <scheme val="minor"/>
    </font>
    <font>
      <sz val="12"/>
      <color theme="1"/>
      <name val="맑은 고딕"/>
      <family val="3"/>
      <charset val="129"/>
      <scheme val="minor"/>
    </font>
    <font>
      <b/>
      <sz val="12"/>
      <color rgb="FFFF0000"/>
      <name val="맑은 고딕"/>
      <family val="3"/>
      <charset val="129"/>
      <scheme val="minor"/>
    </font>
    <font>
      <sz val="12"/>
      <color rgb="FFFF0000"/>
      <name val="맑은 고딕"/>
      <family val="3"/>
      <charset val="129"/>
      <scheme val="minor"/>
    </font>
    <font>
      <sz val="11"/>
      <color theme="1"/>
      <name val="맑은 고딕"/>
      <family val="3"/>
      <charset val="129"/>
      <scheme val="minor"/>
    </font>
    <font>
      <sz val="9"/>
      <color theme="1"/>
      <name val="Tahoma"/>
      <family val="2"/>
    </font>
    <font>
      <b/>
      <sz val="10"/>
      <color rgb="FF0000FF"/>
      <name val="신명조"/>
      <family val="3"/>
      <charset val="129"/>
    </font>
    <font>
      <sz val="14"/>
      <color theme="1"/>
      <name val="HY신명조"/>
      <family val="1"/>
      <charset val="129"/>
    </font>
    <font>
      <sz val="10"/>
      <color theme="1"/>
      <name val="HY신명조"/>
      <family val="1"/>
      <charset val="129"/>
    </font>
    <font>
      <sz val="11"/>
      <name val="HY신명조"/>
      <family val="1"/>
      <charset val="129"/>
    </font>
    <font>
      <sz val="8"/>
      <name val="바탕체"/>
      <family val="1"/>
      <charset val="129"/>
    </font>
    <font>
      <sz val="12"/>
      <color rgb="FFFF0000"/>
      <name val="HY신명조"/>
      <family val="1"/>
      <charset val="129"/>
    </font>
    <font>
      <sz val="11"/>
      <color rgb="FFFF0000"/>
      <name val="맑은 고딕"/>
      <family val="2"/>
      <charset val="129"/>
      <scheme val="minor"/>
    </font>
    <font>
      <sz val="10"/>
      <color rgb="FF0000FF"/>
      <name val="맑은 고딕"/>
      <family val="3"/>
      <charset val="129"/>
      <scheme val="minor"/>
    </font>
    <font>
      <sz val="11"/>
      <color rgb="FF0000FF"/>
      <name val="맑은 고딕"/>
      <family val="3"/>
      <charset val="129"/>
      <scheme val="minor"/>
    </font>
    <font>
      <b/>
      <sz val="12"/>
      <color rgb="FF0000FF"/>
      <name val="맑은 고딕"/>
      <family val="3"/>
      <charset val="129"/>
      <scheme val="minor"/>
    </font>
    <font>
      <b/>
      <sz val="10"/>
      <color rgb="FFFF0000"/>
      <name val="맑은 고딕"/>
      <family val="3"/>
      <charset val="129"/>
      <scheme val="minor"/>
    </font>
    <font>
      <sz val="11"/>
      <color rgb="FF0000FF"/>
      <name val="맑은 고딕"/>
      <family val="2"/>
      <charset val="129"/>
      <scheme val="minor"/>
    </font>
    <font>
      <sz val="11"/>
      <color rgb="FFFF0000"/>
      <name val="맑은 고딕"/>
      <family val="3"/>
      <charset val="129"/>
      <scheme val="minor"/>
    </font>
    <font>
      <b/>
      <sz val="11"/>
      <color rgb="FFFF0000"/>
      <name val="맑은 고딕"/>
      <family val="3"/>
      <charset val="129"/>
      <scheme val="minor"/>
    </font>
  </fonts>
  <fills count="15">
    <fill>
      <patternFill patternType="none"/>
    </fill>
    <fill>
      <patternFill patternType="gray125"/>
    </fill>
    <fill>
      <patternFill patternType="solid">
        <fgColor theme="4" tint="0.79998168889431442"/>
        <bgColor indexed="64"/>
      </patternFill>
    </fill>
    <fill>
      <patternFill patternType="solid">
        <fgColor rgb="FF92D05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99FF99"/>
        <bgColor indexed="64"/>
      </patternFill>
    </fill>
    <fill>
      <patternFill patternType="solid">
        <fgColor theme="0" tint="-0.14999847407452621"/>
        <bgColor indexed="64"/>
      </patternFill>
    </fill>
    <fill>
      <patternFill patternType="solid">
        <fgColor rgb="FF00B050"/>
        <bgColor indexed="64"/>
      </patternFill>
    </fill>
    <fill>
      <patternFill patternType="solid">
        <fgColor rgb="FFFFFFFF"/>
        <bgColor indexed="64"/>
      </patternFill>
    </fill>
    <fill>
      <patternFill patternType="solid">
        <fgColor theme="0" tint="-0.249977111117893"/>
        <bgColor indexed="64"/>
      </patternFill>
    </fill>
    <fill>
      <patternFill patternType="solid">
        <fgColor theme="8" tint="0.79998168889431442"/>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ck">
        <color rgb="FF7030A0"/>
      </left>
      <right/>
      <top style="thick">
        <color rgb="FF7030A0"/>
      </top>
      <bottom/>
      <diagonal/>
    </border>
    <border>
      <left/>
      <right/>
      <top style="thick">
        <color rgb="FF7030A0"/>
      </top>
      <bottom/>
      <diagonal/>
    </border>
    <border>
      <left/>
      <right style="thick">
        <color rgb="FF7030A0"/>
      </right>
      <top style="thick">
        <color rgb="FF7030A0"/>
      </top>
      <bottom/>
      <diagonal/>
    </border>
    <border>
      <left style="thick">
        <color rgb="FF7030A0"/>
      </left>
      <right/>
      <top/>
      <bottom/>
      <diagonal/>
    </border>
    <border>
      <left/>
      <right style="thick">
        <color rgb="FF7030A0"/>
      </right>
      <top/>
      <bottom/>
      <diagonal/>
    </border>
    <border>
      <left style="thick">
        <color rgb="FF7030A0"/>
      </left>
      <right/>
      <top/>
      <bottom style="thick">
        <color rgb="FF7030A0"/>
      </bottom>
      <diagonal/>
    </border>
    <border>
      <left/>
      <right/>
      <top/>
      <bottom style="thick">
        <color rgb="FF7030A0"/>
      </bottom>
      <diagonal/>
    </border>
    <border>
      <left/>
      <right style="thick">
        <color rgb="FF7030A0"/>
      </right>
      <top/>
      <bottom style="thick">
        <color rgb="FF7030A0"/>
      </bottom>
      <diagonal/>
    </border>
    <border>
      <left style="thin">
        <color theme="1"/>
      </left>
      <right style="thin">
        <color theme="1"/>
      </right>
      <top style="thin">
        <color theme="1"/>
      </top>
      <bottom/>
      <diagonal/>
    </border>
    <border>
      <left style="thin">
        <color theme="1"/>
      </left>
      <right style="thin">
        <color theme="1"/>
      </right>
      <top style="thin">
        <color theme="1"/>
      </top>
      <bottom style="thin">
        <color theme="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top style="thin">
        <color auto="1"/>
      </top>
      <bottom style="hair">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hair">
        <color auto="1"/>
      </top>
      <bottom style="hair">
        <color auto="1"/>
      </bottom>
      <diagonal/>
    </border>
    <border>
      <left style="medium">
        <color auto="1"/>
      </left>
      <right style="thin">
        <color auto="1"/>
      </right>
      <top style="hair">
        <color auto="1"/>
      </top>
      <bottom style="hair">
        <color auto="1"/>
      </bottom>
      <diagonal/>
    </border>
    <border>
      <left style="thin">
        <color auto="1"/>
      </left>
      <right/>
      <top/>
      <bottom style="hair">
        <color auto="1"/>
      </bottom>
      <diagonal/>
    </border>
    <border>
      <left/>
      <right style="thin">
        <color auto="1"/>
      </right>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medium">
        <color auto="1"/>
      </left>
      <right style="thin">
        <color auto="1"/>
      </right>
      <top style="hair">
        <color auto="1"/>
      </top>
      <bottom style="thin">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s>
  <cellStyleXfs count="4">
    <xf numFmtId="0" fontId="0" fillId="0" borderId="0">
      <alignment vertical="center"/>
    </xf>
    <xf numFmtId="41" fontId="5" fillId="0" borderId="0" applyFont="0" applyFill="0" applyBorder="0" applyAlignment="0" applyProtection="0">
      <alignment vertical="center"/>
    </xf>
    <xf numFmtId="0" fontId="5" fillId="0" borderId="0">
      <alignment vertical="center"/>
    </xf>
    <xf numFmtId="0" fontId="41" fillId="0" borderId="0">
      <alignment vertical="center"/>
    </xf>
  </cellStyleXfs>
  <cellXfs count="533">
    <xf numFmtId="0" fontId="0" fillId="0" borderId="0" xfId="0">
      <alignment vertical="center"/>
    </xf>
    <xf numFmtId="0" fontId="0" fillId="0" borderId="0" xfId="0" applyAlignment="1">
      <alignment horizontal="center" vertical="center"/>
    </xf>
    <xf numFmtId="0" fontId="2" fillId="0" borderId="0" xfId="0" applyFont="1" applyAlignment="1">
      <alignment vertical="center"/>
    </xf>
    <xf numFmtId="0" fontId="2" fillId="0" borderId="0" xfId="0" applyFont="1" applyAlignment="1">
      <alignment horizontal="left" vertical="center" wrapText="1" shrinkToFit="1"/>
    </xf>
    <xf numFmtId="0" fontId="2" fillId="0" borderId="0" xfId="0" applyFont="1" applyAlignment="1">
      <alignment vertical="center" wrapText="1" shrinkToFit="1"/>
    </xf>
    <xf numFmtId="0" fontId="4" fillId="0" borderId="0" xfId="0" applyFont="1" applyAlignment="1">
      <alignment horizontal="center" vertical="center" wrapText="1" shrinkToFit="1"/>
    </xf>
    <xf numFmtId="0" fontId="4" fillId="0" borderId="0" xfId="0" applyFont="1" applyAlignment="1">
      <alignment horizontal="right" vertical="center" wrapText="1" shrinkToFit="1"/>
    </xf>
    <xf numFmtId="0" fontId="2" fillId="0" borderId="0" xfId="0" applyFont="1">
      <alignment vertical="center"/>
    </xf>
    <xf numFmtId="20" fontId="2" fillId="0" borderId="0" xfId="0" applyNumberFormat="1" applyFont="1" applyAlignment="1">
      <alignment horizontal="center" vertical="center" wrapText="1" shrinkToFit="1"/>
    </xf>
    <xf numFmtId="0" fontId="2" fillId="0" borderId="0" xfId="0" quotePrefix="1" applyFont="1">
      <alignment vertical="center"/>
    </xf>
    <xf numFmtId="0" fontId="2" fillId="0" borderId="0" xfId="0" applyFont="1" applyAlignment="1">
      <alignment horizontal="right" vertical="center"/>
    </xf>
    <xf numFmtId="0" fontId="2" fillId="0" borderId="1" xfId="0" applyFont="1" applyBorder="1" applyAlignment="1">
      <alignment horizontal="center" vertical="center"/>
    </xf>
    <xf numFmtId="0" fontId="9" fillId="0" borderId="1" xfId="0" applyFont="1" applyBorder="1" applyAlignment="1">
      <alignment horizontal="center" vertical="center"/>
    </xf>
    <xf numFmtId="180" fontId="9" fillId="0" borderId="1" xfId="0" applyNumberFormat="1" applyFont="1" applyBorder="1" applyAlignment="1">
      <alignment horizontal="center" vertical="center" shrinkToFit="1"/>
    </xf>
    <xf numFmtId="0" fontId="11" fillId="0" borderId="0" xfId="0" applyFont="1">
      <alignment vertical="center"/>
    </xf>
    <xf numFmtId="0" fontId="11" fillId="0" borderId="0" xfId="0" applyFont="1" applyAlignment="1">
      <alignment vertical="center"/>
    </xf>
    <xf numFmtId="0" fontId="11" fillId="0" borderId="0" xfId="0" applyFont="1" applyAlignment="1">
      <alignment horizontal="center" vertical="center"/>
    </xf>
    <xf numFmtId="180" fontId="9" fillId="0" borderId="0" xfId="0" applyNumberFormat="1" applyFont="1" applyBorder="1" applyAlignment="1">
      <alignment horizontal="center" vertical="center" shrinkToFit="1"/>
    </xf>
    <xf numFmtId="0" fontId="9" fillId="0" borderId="0" xfId="0" applyFont="1" applyBorder="1" applyAlignment="1">
      <alignment horizontal="center" vertical="center"/>
    </xf>
    <xf numFmtId="0" fontId="2" fillId="0" borderId="0" xfId="0" applyFont="1" applyBorder="1">
      <alignment vertical="center"/>
    </xf>
    <xf numFmtId="180" fontId="9" fillId="0" borderId="0" xfId="0" applyNumberFormat="1" applyFont="1" applyBorder="1" applyAlignment="1">
      <alignment horizontal="center" vertical="center" shrinkToFit="1"/>
    </xf>
    <xf numFmtId="0" fontId="9" fillId="0" borderId="0" xfId="0" applyFont="1" applyBorder="1" applyAlignment="1">
      <alignment horizontal="center" vertical="center"/>
    </xf>
    <xf numFmtId="180" fontId="9" fillId="0" borderId="1" xfId="0" applyNumberFormat="1" applyFont="1" applyBorder="1" applyAlignment="1">
      <alignment horizontal="center" vertical="center" shrinkToFit="1"/>
    </xf>
    <xf numFmtId="0" fontId="9" fillId="0" borderId="1" xfId="0" applyFont="1" applyBorder="1" applyAlignment="1">
      <alignment horizontal="center" vertical="center"/>
    </xf>
    <xf numFmtId="0" fontId="8" fillId="0" borderId="0" xfId="0" applyFont="1">
      <alignment vertical="center"/>
    </xf>
    <xf numFmtId="0" fontId="2" fillId="0" borderId="0" xfId="0" quotePrefix="1" applyFont="1" applyAlignment="1">
      <alignment horizontal="center" vertical="center"/>
    </xf>
    <xf numFmtId="0" fontId="4" fillId="0" borderId="0" xfId="0" applyFont="1" applyAlignment="1">
      <alignment vertical="center"/>
    </xf>
    <xf numFmtId="0" fontId="2" fillId="0" borderId="0" xfId="0" quotePrefix="1" applyFont="1" applyAlignment="1">
      <alignment horizontal="left" vertical="center"/>
    </xf>
    <xf numFmtId="0" fontId="14" fillId="0" borderId="1" xfId="0" applyFont="1" applyFill="1" applyBorder="1" applyAlignment="1">
      <alignment vertical="center"/>
    </xf>
    <xf numFmtId="0" fontId="13" fillId="0" borderId="1" xfId="0" applyFont="1" applyFill="1" applyBorder="1" applyAlignment="1">
      <alignment vertical="center"/>
    </xf>
    <xf numFmtId="0" fontId="13" fillId="0" borderId="1" xfId="0" applyFont="1" applyBorder="1" applyAlignment="1">
      <alignment vertical="center"/>
    </xf>
    <xf numFmtId="0" fontId="7" fillId="0" borderId="1" xfId="0" applyFont="1" applyBorder="1" applyAlignment="1">
      <alignment vertical="center"/>
    </xf>
    <xf numFmtId="0" fontId="14" fillId="0" borderId="1" xfId="0" applyFont="1" applyFill="1" applyBorder="1" applyAlignment="1">
      <alignment vertical="center" wrapText="1" shrinkToFit="1"/>
    </xf>
    <xf numFmtId="0" fontId="18" fillId="0" borderId="0" xfId="0" applyFont="1" applyAlignment="1">
      <alignment vertical="center"/>
    </xf>
    <xf numFmtId="0" fontId="19" fillId="0" borderId="0" xfId="0" applyFont="1">
      <alignment vertical="center"/>
    </xf>
    <xf numFmtId="0" fontId="20" fillId="0" borderId="9" xfId="0" applyFont="1" applyBorder="1" applyAlignment="1">
      <alignment horizontal="center" vertical="center"/>
    </xf>
    <xf numFmtId="0" fontId="20" fillId="0" borderId="9" xfId="0" applyFont="1" applyBorder="1" applyAlignment="1">
      <alignment horizontal="left" vertical="center"/>
    </xf>
    <xf numFmtId="0" fontId="20" fillId="0" borderId="27" xfId="0" applyFont="1" applyBorder="1" applyAlignment="1">
      <alignment horizontal="center" vertical="center"/>
    </xf>
    <xf numFmtId="0" fontId="20" fillId="0" borderId="27" xfId="0" applyFont="1" applyBorder="1" applyAlignment="1">
      <alignment vertical="center"/>
    </xf>
    <xf numFmtId="0" fontId="20" fillId="0" borderId="28" xfId="0" applyFont="1" applyBorder="1" applyAlignment="1">
      <alignment vertical="center"/>
    </xf>
    <xf numFmtId="179" fontId="20" fillId="0" borderId="9" xfId="0" applyNumberFormat="1" applyFont="1" applyBorder="1" applyAlignment="1">
      <alignment vertical="center" shrinkToFit="1"/>
    </xf>
    <xf numFmtId="0" fontId="20" fillId="0" borderId="0" xfId="0" applyFont="1" applyBorder="1" applyAlignment="1">
      <alignment horizontal="center" vertical="center"/>
    </xf>
    <xf numFmtId="0" fontId="21" fillId="0" borderId="0" xfId="0" applyFont="1" applyBorder="1" applyAlignment="1">
      <alignment horizontal="center" vertical="center"/>
    </xf>
    <xf numFmtId="0" fontId="20" fillId="0" borderId="0" xfId="0" applyFont="1" applyBorder="1" applyAlignment="1">
      <alignment vertical="center"/>
    </xf>
    <xf numFmtId="178" fontId="20" fillId="0" borderId="0" xfId="0" applyNumberFormat="1" applyFont="1" applyBorder="1" applyAlignment="1">
      <alignment horizontal="center" vertical="center"/>
    </xf>
    <xf numFmtId="178" fontId="20" fillId="0" borderId="25" xfId="0" applyNumberFormat="1" applyFont="1" applyBorder="1" applyAlignment="1">
      <alignment horizontal="left" vertical="center"/>
    </xf>
    <xf numFmtId="0" fontId="22" fillId="0" borderId="0" xfId="0" applyFont="1" applyAlignment="1">
      <alignment vertical="center"/>
    </xf>
    <xf numFmtId="0" fontId="12" fillId="0" borderId="1" xfId="0" applyFont="1" applyBorder="1" applyAlignment="1">
      <alignment horizontal="center" vertical="center"/>
    </xf>
    <xf numFmtId="0" fontId="9" fillId="0" borderId="0" xfId="0" applyFont="1" applyBorder="1" applyAlignment="1">
      <alignment horizontal="center" vertical="center" wrapText="1" shrinkToFit="1"/>
    </xf>
    <xf numFmtId="0" fontId="9" fillId="0" borderId="0" xfId="0" applyFont="1" applyBorder="1" applyAlignment="1">
      <alignment horizontal="center" vertical="center" shrinkToFit="1"/>
    </xf>
    <xf numFmtId="180" fontId="9" fillId="0" borderId="0" xfId="0" applyNumberFormat="1" applyFont="1" applyBorder="1" applyAlignment="1">
      <alignment horizontal="center" vertical="center" shrinkToFit="1"/>
    </xf>
    <xf numFmtId="0" fontId="9" fillId="0" borderId="0" xfId="0" applyFont="1" applyBorder="1" applyAlignment="1">
      <alignment horizontal="center" vertical="center"/>
    </xf>
    <xf numFmtId="181" fontId="9" fillId="0" borderId="0" xfId="0" applyNumberFormat="1" applyFont="1" applyBorder="1" applyAlignment="1">
      <alignment horizontal="right" vertical="center"/>
    </xf>
    <xf numFmtId="0" fontId="0" fillId="0" borderId="0" xfId="0" applyAlignment="1">
      <alignment horizontal="center"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7" fillId="0" borderId="0" xfId="0" applyFont="1" applyProtection="1">
      <alignment vertical="center"/>
      <protection locked="0"/>
    </xf>
    <xf numFmtId="0" fontId="12" fillId="0" borderId="0" xfId="0" applyFont="1" applyProtection="1">
      <alignment vertical="center"/>
      <protection locked="0"/>
    </xf>
    <xf numFmtId="0" fontId="0" fillId="0" borderId="31" xfId="0" applyBorder="1" applyProtection="1">
      <alignment vertical="center"/>
      <protection locked="0"/>
    </xf>
    <xf numFmtId="0" fontId="0" fillId="0" borderId="32" xfId="0" applyBorder="1" applyProtection="1">
      <alignment vertical="center"/>
      <protection locked="0"/>
    </xf>
    <xf numFmtId="0" fontId="0" fillId="0" borderId="33" xfId="0" applyBorder="1" applyProtection="1">
      <alignment vertical="center"/>
      <protection locked="0"/>
    </xf>
    <xf numFmtId="0" fontId="0" fillId="0" borderId="34" xfId="0" applyBorder="1" applyProtection="1">
      <alignment vertical="center"/>
      <protection locked="0"/>
    </xf>
    <xf numFmtId="0" fontId="0" fillId="0" borderId="35" xfId="0" applyBorder="1" applyProtection="1">
      <alignment vertical="center"/>
      <protection locked="0"/>
    </xf>
    <xf numFmtId="0" fontId="0" fillId="0" borderId="36" xfId="0" applyBorder="1" applyProtection="1">
      <alignment vertical="center"/>
      <protection locked="0"/>
    </xf>
    <xf numFmtId="0" fontId="0" fillId="0" borderId="37" xfId="0" applyBorder="1" applyProtection="1">
      <alignment vertical="center"/>
      <protection locked="0"/>
    </xf>
    <xf numFmtId="0" fontId="0" fillId="0" borderId="38" xfId="0" applyBorder="1" applyProtection="1">
      <alignment vertical="center"/>
      <protection locked="0"/>
    </xf>
    <xf numFmtId="41" fontId="0" fillId="0" borderId="32" xfId="1" applyFont="1" applyBorder="1" applyProtection="1">
      <alignment vertical="center"/>
      <protection locked="0"/>
    </xf>
    <xf numFmtId="0" fontId="10" fillId="6" borderId="39" xfId="0" applyFont="1" applyFill="1" applyBorder="1" applyAlignment="1" applyProtection="1">
      <alignment horizontal="center" vertical="center"/>
      <protection locked="0"/>
    </xf>
    <xf numFmtId="41" fontId="0" fillId="5" borderId="40" xfId="1" applyFont="1" applyFill="1" applyBorder="1" applyAlignment="1" applyProtection="1">
      <alignment horizontal="center" vertical="center"/>
      <protection locked="0"/>
    </xf>
    <xf numFmtId="41" fontId="0" fillId="5" borderId="40" xfId="1" applyFont="1" applyFill="1" applyBorder="1" applyProtection="1">
      <alignment vertical="center"/>
      <protection locked="0"/>
    </xf>
    <xf numFmtId="41" fontId="0" fillId="0" borderId="40" xfId="1" applyFont="1" applyBorder="1" applyProtection="1">
      <alignment vertical="center"/>
      <protection locked="0"/>
    </xf>
    <xf numFmtId="0" fontId="0" fillId="5" borderId="40" xfId="0" applyFill="1" applyBorder="1" applyAlignment="1" applyProtection="1">
      <alignment horizontal="center" vertical="center"/>
      <protection locked="0"/>
    </xf>
    <xf numFmtId="41" fontId="0" fillId="0" borderId="40" xfId="0" applyNumberFormat="1" applyBorder="1" applyProtection="1">
      <alignment vertical="center"/>
      <protection locked="0"/>
    </xf>
    <xf numFmtId="41" fontId="0" fillId="0" borderId="0" xfId="1" applyFont="1" applyProtection="1">
      <alignment vertical="center"/>
      <protection locked="0"/>
    </xf>
    <xf numFmtId="41" fontId="10" fillId="7" borderId="40" xfId="1" applyFont="1" applyFill="1" applyBorder="1" applyProtection="1">
      <alignment vertical="center"/>
      <protection locked="0"/>
    </xf>
    <xf numFmtId="0" fontId="10" fillId="7" borderId="40" xfId="0" applyFont="1" applyFill="1" applyBorder="1" applyProtection="1">
      <alignment vertical="center"/>
      <protection locked="0"/>
    </xf>
    <xf numFmtId="41" fontId="10" fillId="7" borderId="40" xfId="0" applyNumberFormat="1" applyFont="1" applyFill="1" applyBorder="1" applyProtection="1">
      <alignment vertical="center"/>
      <protection locked="0"/>
    </xf>
    <xf numFmtId="10" fontId="0" fillId="0" borderId="1" xfId="0" applyNumberFormat="1" applyBorder="1" applyAlignment="1" applyProtection="1">
      <alignment horizontal="center" vertical="center"/>
      <protection locked="0"/>
    </xf>
    <xf numFmtId="188" fontId="0" fillId="0" borderId="1" xfId="0" applyNumberFormat="1" applyBorder="1" applyAlignment="1" applyProtection="1">
      <alignment horizontal="center" vertical="center"/>
      <protection locked="0"/>
    </xf>
    <xf numFmtId="10" fontId="0" fillId="0" borderId="1" xfId="0" applyNumberFormat="1" applyFill="1" applyBorder="1" applyAlignment="1" applyProtection="1">
      <alignment horizontal="center" vertical="center"/>
      <protection locked="0"/>
    </xf>
    <xf numFmtId="188" fontId="0" fillId="0" borderId="1" xfId="0" applyNumberFormat="1" applyFill="1" applyBorder="1" applyAlignment="1" applyProtection="1">
      <alignment horizontal="center" vertical="center"/>
      <protection locked="0"/>
    </xf>
    <xf numFmtId="189" fontId="0" fillId="0" borderId="0" xfId="0" applyNumberFormat="1" applyProtection="1">
      <alignment vertical="center"/>
      <protection locked="0"/>
    </xf>
    <xf numFmtId="0" fontId="30" fillId="4" borderId="0" xfId="0" applyFont="1" applyFill="1" applyAlignment="1" applyProtection="1">
      <alignment horizontal="center" vertical="center"/>
      <protection locked="0"/>
    </xf>
    <xf numFmtId="0" fontId="0" fillId="0" borderId="0" xfId="0" applyBorder="1" applyProtection="1">
      <alignment vertical="center"/>
      <protection locked="0"/>
    </xf>
    <xf numFmtId="10" fontId="0" fillId="0" borderId="0" xfId="0" applyNumberFormat="1" applyBorder="1" applyAlignment="1" applyProtection="1">
      <alignment horizontal="center" vertical="center"/>
      <protection locked="0"/>
    </xf>
    <xf numFmtId="0" fontId="10" fillId="6" borderId="1" xfId="0" applyFont="1" applyFill="1" applyBorder="1" applyAlignment="1" applyProtection="1">
      <alignment horizontal="center" vertical="center"/>
      <protection locked="0"/>
    </xf>
    <xf numFmtId="14" fontId="0" fillId="5" borderId="40" xfId="0" applyNumberFormat="1" applyFill="1" applyBorder="1" applyAlignment="1" applyProtection="1">
      <alignment horizontal="center" vertical="center" shrinkToFit="1"/>
      <protection locked="0"/>
    </xf>
    <xf numFmtId="0" fontId="14" fillId="0" borderId="0" xfId="0" applyFont="1" applyFill="1" applyBorder="1" applyAlignment="1">
      <alignment vertical="center"/>
    </xf>
    <xf numFmtId="0" fontId="13" fillId="0" borderId="0" xfId="0" applyFont="1" applyFill="1" applyBorder="1" applyAlignment="1">
      <alignment vertical="center"/>
    </xf>
    <xf numFmtId="0" fontId="13" fillId="0" borderId="0" xfId="0" applyFont="1" applyFill="1" applyBorder="1" applyAlignment="1">
      <alignment horizontal="center" vertical="center" wrapText="1" shrinkToFit="1"/>
    </xf>
    <xf numFmtId="0" fontId="14" fillId="0" borderId="0" xfId="0" applyFont="1" applyFill="1" applyBorder="1" applyAlignment="1">
      <alignment vertical="center" wrapText="1" shrinkToFit="1"/>
    </xf>
    <xf numFmtId="0" fontId="24" fillId="0" borderId="0" xfId="0" applyFont="1" applyFill="1" applyAlignment="1">
      <alignment horizontal="center" vertical="center"/>
    </xf>
    <xf numFmtId="0" fontId="11" fillId="0" borderId="0" xfId="0" applyFont="1" applyFill="1" applyAlignment="1">
      <alignment vertical="center"/>
    </xf>
    <xf numFmtId="0" fontId="10" fillId="0" borderId="0" xfId="0" applyFont="1" applyFill="1" applyBorder="1" applyAlignment="1">
      <alignment horizontal="left" vertical="center"/>
    </xf>
    <xf numFmtId="0" fontId="12" fillId="0" borderId="0" xfId="0" applyFont="1" applyFill="1" applyBorder="1" applyAlignment="1">
      <alignment horizontal="center" vertical="center"/>
    </xf>
    <xf numFmtId="0" fontId="7" fillId="0" borderId="0" xfId="0" applyFont="1" applyFill="1" applyBorder="1" applyAlignment="1">
      <alignment vertical="center"/>
    </xf>
    <xf numFmtId="0" fontId="7" fillId="0" borderId="0" xfId="0" applyFont="1" applyFill="1" applyBorder="1" applyAlignment="1">
      <alignment horizontal="center" vertical="center" wrapText="1"/>
    </xf>
    <xf numFmtId="0" fontId="0" fillId="0" borderId="0" xfId="0" applyFill="1">
      <alignment vertical="center"/>
    </xf>
    <xf numFmtId="0" fontId="0" fillId="0" borderId="0" xfId="0" quotePrefix="1">
      <alignment vertical="center"/>
    </xf>
    <xf numFmtId="190" fontId="13" fillId="0" borderId="0" xfId="0" applyNumberFormat="1" applyFont="1" applyFill="1" applyBorder="1" applyAlignment="1">
      <alignment vertical="center"/>
    </xf>
    <xf numFmtId="190" fontId="13" fillId="0" borderId="0" xfId="0" applyNumberFormat="1" applyFont="1" applyFill="1" applyBorder="1" applyAlignment="1">
      <alignment horizontal="center" vertical="center" wrapText="1" shrinkToFit="1"/>
    </xf>
    <xf numFmtId="0" fontId="13" fillId="0" borderId="0" xfId="0" applyFont="1" applyFill="1" applyBorder="1" applyAlignment="1">
      <alignment horizontal="center" vertical="center"/>
    </xf>
    <xf numFmtId="181" fontId="13" fillId="0" borderId="0" xfId="0" applyNumberFormat="1" applyFont="1" applyFill="1" applyBorder="1" applyAlignment="1">
      <alignment horizontal="center" vertical="center"/>
    </xf>
    <xf numFmtId="2" fontId="13" fillId="0" borderId="0" xfId="1" applyNumberFormat="1" applyFont="1" applyFill="1" applyBorder="1" applyAlignment="1">
      <alignment vertical="center"/>
    </xf>
    <xf numFmtId="14" fontId="13" fillId="0" borderId="0" xfId="0" applyNumberFormat="1" applyFont="1" applyFill="1" applyBorder="1" applyAlignment="1">
      <alignment horizontal="center" vertical="center" shrinkToFit="1"/>
    </xf>
    <xf numFmtId="191" fontId="7" fillId="0" borderId="0" xfId="0" applyNumberFormat="1" applyFont="1" applyFill="1" applyBorder="1" applyAlignment="1">
      <alignment vertical="center" shrinkToFit="1"/>
    </xf>
    <xf numFmtId="0" fontId="7" fillId="0" borderId="1" xfId="0" applyFont="1" applyBorder="1" applyAlignment="1">
      <alignment vertical="center" wrapText="1"/>
    </xf>
    <xf numFmtId="41" fontId="0" fillId="0" borderId="40" xfId="1" applyNumberFormat="1" applyFont="1" applyBorder="1" applyProtection="1">
      <alignment vertical="center"/>
      <protection locked="0"/>
    </xf>
    <xf numFmtId="0" fontId="0" fillId="0" borderId="41" xfId="0" applyBorder="1" applyProtection="1">
      <alignment vertical="center"/>
      <protection locked="0"/>
    </xf>
    <xf numFmtId="0" fontId="0" fillId="0" borderId="42" xfId="0" applyBorder="1" applyProtection="1">
      <alignment vertical="center"/>
      <protection locked="0"/>
    </xf>
    <xf numFmtId="0" fontId="0" fillId="0" borderId="43" xfId="0" applyBorder="1" applyProtection="1">
      <alignment vertical="center"/>
      <protection locked="0"/>
    </xf>
    <xf numFmtId="0" fontId="0" fillId="0" borderId="24" xfId="0" applyBorder="1" applyProtection="1">
      <alignment vertical="center"/>
      <protection locked="0"/>
    </xf>
    <xf numFmtId="0" fontId="34" fillId="0" borderId="25" xfId="0" applyFont="1" applyBorder="1" applyProtection="1">
      <alignment vertical="center"/>
      <protection locked="0"/>
    </xf>
    <xf numFmtId="0" fontId="34" fillId="0" borderId="0" xfId="0" applyFont="1">
      <alignment vertical="center"/>
    </xf>
    <xf numFmtId="0" fontId="0" fillId="0" borderId="25" xfId="0" applyBorder="1" applyProtection="1">
      <alignment vertical="center"/>
      <protection locked="0"/>
    </xf>
    <xf numFmtId="0" fontId="36" fillId="0" borderId="24" xfId="0" applyFont="1" applyBorder="1" applyProtection="1">
      <alignment vertical="center"/>
      <protection locked="0"/>
    </xf>
    <xf numFmtId="0" fontId="31" fillId="0" borderId="0" xfId="0" applyFont="1" applyProtection="1">
      <alignment vertical="center"/>
      <protection locked="0"/>
    </xf>
    <xf numFmtId="0" fontId="38" fillId="0" borderId="0" xfId="0" applyFont="1" applyProtection="1">
      <alignment vertical="center"/>
      <protection locked="0"/>
    </xf>
    <xf numFmtId="0" fontId="36" fillId="0" borderId="25" xfId="0" applyFont="1" applyBorder="1" applyProtection="1">
      <alignment vertical="center"/>
      <protection locked="0"/>
    </xf>
    <xf numFmtId="0" fontId="36" fillId="0" borderId="0" xfId="0" applyFont="1">
      <alignment vertical="center"/>
    </xf>
    <xf numFmtId="0" fontId="31" fillId="8" borderId="14" xfId="0" applyFont="1" applyFill="1" applyBorder="1" applyAlignment="1" applyProtection="1">
      <alignment horizontal="center" vertical="center"/>
      <protection locked="0"/>
    </xf>
    <xf numFmtId="0" fontId="31" fillId="8" borderId="44" xfId="0" applyFont="1" applyFill="1" applyBorder="1" applyProtection="1">
      <alignment vertical="center"/>
      <protection locked="0"/>
    </xf>
    <xf numFmtId="0" fontId="31" fillId="8" borderId="45" xfId="0" applyFont="1" applyFill="1" applyBorder="1" applyProtection="1">
      <alignment vertical="center"/>
      <protection locked="0"/>
    </xf>
    <xf numFmtId="0" fontId="31" fillId="0" borderId="48" xfId="0" applyFont="1" applyBorder="1" applyProtection="1">
      <alignment vertical="center"/>
      <protection locked="0"/>
    </xf>
    <xf numFmtId="192" fontId="31" fillId="9" borderId="49" xfId="1" applyNumberFormat="1" applyFont="1" applyFill="1" applyBorder="1" applyProtection="1">
      <alignment vertical="center"/>
      <protection locked="0"/>
    </xf>
    <xf numFmtId="0" fontId="39" fillId="0" borderId="50" xfId="0" applyFont="1" applyBorder="1" applyAlignment="1" applyProtection="1">
      <alignment horizontal="center" vertical="center"/>
      <protection locked="0"/>
    </xf>
    <xf numFmtId="0" fontId="38" fillId="0" borderId="25" xfId="0" applyFont="1" applyBorder="1" applyProtection="1">
      <alignment vertical="center"/>
      <protection locked="0"/>
    </xf>
    <xf numFmtId="0" fontId="31" fillId="0" borderId="51" xfId="0" applyFont="1" applyBorder="1" applyProtection="1">
      <alignment vertical="center"/>
      <protection locked="0"/>
    </xf>
    <xf numFmtId="181" fontId="31" fillId="9" borderId="49" xfId="1" applyNumberFormat="1" applyFont="1" applyFill="1" applyBorder="1" applyProtection="1">
      <alignment vertical="center"/>
      <protection locked="0"/>
    </xf>
    <xf numFmtId="0" fontId="38" fillId="0" borderId="52" xfId="0" applyFont="1" applyBorder="1" applyProtection="1">
      <alignment vertical="center"/>
      <protection locked="0"/>
    </xf>
    <xf numFmtId="0" fontId="40" fillId="0" borderId="53" xfId="0" applyFont="1" applyBorder="1" applyAlignment="1">
      <alignment horizontal="right" vertical="center"/>
    </xf>
    <xf numFmtId="0" fontId="40" fillId="0" borderId="54" xfId="0" applyFont="1" applyBorder="1" applyAlignment="1" applyProtection="1">
      <alignment horizontal="center" vertical="center"/>
      <protection locked="0"/>
    </xf>
    <xf numFmtId="0" fontId="38" fillId="0" borderId="55" xfId="0" applyFont="1" applyBorder="1" applyAlignment="1">
      <alignment horizontal="right" vertical="center"/>
    </xf>
    <xf numFmtId="0" fontId="38" fillId="0" borderId="56" xfId="0" applyFont="1" applyBorder="1" applyAlignment="1" applyProtection="1">
      <alignment horizontal="center" vertical="center"/>
      <protection locked="0"/>
    </xf>
    <xf numFmtId="1" fontId="38" fillId="0" borderId="55" xfId="0" applyNumberFormat="1" applyFont="1" applyBorder="1" applyAlignment="1">
      <alignment horizontal="right" vertical="center"/>
    </xf>
    <xf numFmtId="0" fontId="31" fillId="0" borderId="52" xfId="0" applyFont="1" applyBorder="1" applyProtection="1">
      <alignment vertical="center"/>
      <protection locked="0"/>
    </xf>
    <xf numFmtId="1" fontId="39" fillId="0" borderId="55" xfId="0" applyNumberFormat="1" applyFont="1" applyBorder="1" applyAlignment="1">
      <alignment horizontal="right" vertical="center"/>
    </xf>
    <xf numFmtId="0" fontId="39" fillId="0" borderId="56" xfId="0" applyFont="1" applyBorder="1" applyAlignment="1" applyProtection="1">
      <alignment horizontal="center" vertical="center"/>
      <protection locked="0"/>
    </xf>
    <xf numFmtId="0" fontId="31" fillId="0" borderId="57" xfId="0" applyFont="1" applyBorder="1" applyProtection="1">
      <alignment vertical="center"/>
      <protection locked="0"/>
    </xf>
    <xf numFmtId="0" fontId="39" fillId="0" borderId="59" xfId="0" applyFont="1" applyBorder="1" applyAlignment="1" applyProtection="1">
      <alignment horizontal="center" vertical="center"/>
      <protection locked="0"/>
    </xf>
    <xf numFmtId="0" fontId="39" fillId="0" borderId="60" xfId="0" applyFont="1" applyBorder="1" applyProtection="1">
      <alignment vertical="center"/>
      <protection locked="0"/>
    </xf>
    <xf numFmtId="181" fontId="39" fillId="0" borderId="61" xfId="0" applyNumberFormat="1" applyFont="1" applyBorder="1" applyAlignment="1">
      <alignment horizontal="right" vertical="center"/>
    </xf>
    <xf numFmtId="0" fontId="39" fillId="0" borderId="62" xfId="0" applyFont="1" applyBorder="1" applyAlignment="1" applyProtection="1">
      <alignment horizontal="center" vertical="center"/>
      <protection locked="0"/>
    </xf>
    <xf numFmtId="0" fontId="38" fillId="0" borderId="27" xfId="0" applyFont="1" applyBorder="1" applyProtection="1">
      <alignment vertical="center"/>
      <protection locked="0"/>
    </xf>
    <xf numFmtId="0" fontId="38" fillId="0" borderId="28" xfId="0" applyFont="1" applyBorder="1" applyProtection="1">
      <alignment vertical="center"/>
      <protection locked="0"/>
    </xf>
    <xf numFmtId="1" fontId="0" fillId="0" borderId="0" xfId="0" applyNumberFormat="1">
      <alignment vertical="center"/>
    </xf>
    <xf numFmtId="0" fontId="41" fillId="0" borderId="0" xfId="0" applyFont="1" applyProtection="1">
      <alignment vertical="center"/>
      <protection locked="0"/>
    </xf>
    <xf numFmtId="0" fontId="31" fillId="10" borderId="0" xfId="0" applyFont="1" applyFill="1" applyProtection="1">
      <alignment vertical="center"/>
      <protection locked="0"/>
    </xf>
    <xf numFmtId="0" fontId="38" fillId="10" borderId="0" xfId="0" applyFont="1" applyFill="1" applyProtection="1">
      <alignment vertical="center"/>
      <protection locked="0"/>
    </xf>
    <xf numFmtId="0" fontId="42" fillId="0" borderId="0" xfId="0" applyFont="1">
      <alignment vertical="center"/>
    </xf>
    <xf numFmtId="0" fontId="41" fillId="10" borderId="0" xfId="0" applyFont="1" applyFill="1" applyProtection="1">
      <alignment vertical="center"/>
      <protection locked="0"/>
    </xf>
    <xf numFmtId="0" fontId="10" fillId="10" borderId="0" xfId="0" applyFont="1" applyFill="1" applyProtection="1">
      <alignment vertical="center"/>
      <protection locked="0"/>
    </xf>
    <xf numFmtId="0" fontId="0" fillId="0" borderId="26" xfId="0" applyBorder="1" applyProtection="1">
      <alignment vertical="center"/>
      <protection locked="0"/>
    </xf>
    <xf numFmtId="0" fontId="0" fillId="0" borderId="27" xfId="0" applyBorder="1" applyProtection="1">
      <alignment vertical="center"/>
      <protection locked="0"/>
    </xf>
    <xf numFmtId="0" fontId="0" fillId="0" borderId="28" xfId="0" applyBorder="1" applyProtection="1">
      <alignment vertical="center"/>
      <protection locked="0"/>
    </xf>
    <xf numFmtId="0" fontId="7" fillId="0" borderId="0" xfId="0" applyFont="1">
      <alignment vertical="center"/>
    </xf>
    <xf numFmtId="193" fontId="13" fillId="0" borderId="0" xfId="0" applyNumberFormat="1" applyFont="1" applyFill="1" applyBorder="1" applyAlignment="1">
      <alignment horizontal="center" vertical="center"/>
    </xf>
    <xf numFmtId="41" fontId="0" fillId="0" borderId="0" xfId="1" applyFont="1">
      <alignment vertical="center"/>
    </xf>
    <xf numFmtId="0" fontId="31" fillId="11" borderId="1" xfId="0" applyFont="1" applyFill="1" applyBorder="1" applyAlignment="1" applyProtection="1">
      <alignment horizontal="center" vertical="center"/>
      <protection locked="0"/>
    </xf>
    <xf numFmtId="0" fontId="38" fillId="0" borderId="1" xfId="0" applyFont="1" applyBorder="1" applyProtection="1">
      <alignment vertical="center"/>
      <protection locked="0"/>
    </xf>
    <xf numFmtId="41" fontId="31" fillId="0" borderId="8" xfId="1" applyFont="1" applyFill="1" applyBorder="1" applyAlignment="1">
      <alignment horizontal="right" vertical="center"/>
    </xf>
    <xf numFmtId="0" fontId="45" fillId="0" borderId="0" xfId="0" applyFont="1">
      <alignment vertical="center"/>
    </xf>
    <xf numFmtId="0" fontId="45" fillId="12" borderId="69" xfId="3" applyFont="1" applyFill="1" applyBorder="1" applyAlignment="1">
      <alignment horizontal="center" vertical="center" wrapText="1"/>
    </xf>
    <xf numFmtId="3" fontId="45" fillId="12" borderId="69" xfId="3" applyNumberFormat="1" applyFont="1" applyFill="1" applyBorder="1" applyAlignment="1">
      <alignment horizontal="center" vertical="center" wrapText="1"/>
    </xf>
    <xf numFmtId="3" fontId="45" fillId="0" borderId="69" xfId="3" applyNumberFormat="1" applyFont="1" applyBorder="1" applyAlignment="1">
      <alignment horizontal="center" vertical="center" wrapText="1"/>
    </xf>
    <xf numFmtId="0" fontId="45" fillId="0" borderId="69" xfId="3" applyFont="1" applyBorder="1" applyAlignment="1">
      <alignment horizontal="center" vertical="center" wrapText="1"/>
    </xf>
    <xf numFmtId="3" fontId="45" fillId="12" borderId="63" xfId="3" applyNumberFormat="1" applyFont="1" applyFill="1" applyBorder="1" applyAlignment="1">
      <alignment horizontal="center" vertical="center" wrapText="1"/>
    </xf>
    <xf numFmtId="0" fontId="24" fillId="0" borderId="0" xfId="0" applyFont="1" applyAlignment="1">
      <alignment horizontal="center" vertical="center"/>
    </xf>
    <xf numFmtId="0" fontId="20" fillId="0" borderId="9" xfId="0" applyFont="1" applyBorder="1" applyAlignment="1">
      <alignment horizontal="center" vertical="center"/>
    </xf>
    <xf numFmtId="0" fontId="2" fillId="0" borderId="0" xfId="0" applyFont="1" applyAlignment="1">
      <alignment horizontal="left" vertical="center" wrapText="1" shrinkToFit="1"/>
    </xf>
    <xf numFmtId="0" fontId="2" fillId="0" borderId="0" xfId="0" quotePrefix="1" applyFont="1" applyAlignment="1">
      <alignment horizontal="left" vertical="center"/>
    </xf>
    <xf numFmtId="180" fontId="9" fillId="0" borderId="1" xfId="0" applyNumberFormat="1" applyFont="1" applyBorder="1" applyAlignment="1">
      <alignment horizontal="center" vertical="center" shrinkToFit="1"/>
    </xf>
    <xf numFmtId="0" fontId="9" fillId="0" borderId="1" xfId="0" applyFont="1" applyBorder="1" applyAlignment="1">
      <alignment horizontal="center" vertical="center"/>
    </xf>
    <xf numFmtId="0" fontId="9" fillId="0" borderId="0" xfId="0" applyFont="1" applyBorder="1" applyAlignment="1">
      <alignment horizontal="center" vertical="center" wrapText="1" shrinkToFit="1"/>
    </xf>
    <xf numFmtId="180" fontId="9" fillId="0" borderId="0" xfId="0" applyNumberFormat="1" applyFont="1" applyBorder="1" applyAlignment="1">
      <alignment horizontal="center" vertical="center" shrinkToFit="1"/>
    </xf>
    <xf numFmtId="0" fontId="9" fillId="0" borderId="0" xfId="0" applyFont="1" applyBorder="1" applyAlignment="1">
      <alignment horizontal="center" vertical="center"/>
    </xf>
    <xf numFmtId="0" fontId="0" fillId="0" borderId="0" xfId="0" applyAlignment="1">
      <alignment horizontal="center" vertical="center"/>
    </xf>
    <xf numFmtId="0" fontId="2" fillId="0" borderId="0" xfId="0" applyFont="1" applyAlignment="1">
      <alignment vertical="center"/>
    </xf>
    <xf numFmtId="0" fontId="2" fillId="0" borderId="0" xfId="0" applyFont="1" applyAlignment="1">
      <alignment horizontal="center" vertical="center" wrapText="1" shrinkToFit="1"/>
    </xf>
    <xf numFmtId="0" fontId="2" fillId="0" borderId="0" xfId="0" applyFont="1" applyAlignment="1">
      <alignment vertical="center" wrapText="1" shrinkToFit="1"/>
    </xf>
    <xf numFmtId="0" fontId="12" fillId="3" borderId="1" xfId="0" applyFont="1" applyFill="1" applyBorder="1" applyAlignment="1">
      <alignment horizontal="center" vertical="center"/>
    </xf>
    <xf numFmtId="0" fontId="13" fillId="10" borderId="1" xfId="0" applyFont="1" applyFill="1" applyBorder="1" applyAlignment="1">
      <alignment vertical="center"/>
    </xf>
    <xf numFmtId="181" fontId="12" fillId="10" borderId="8" xfId="0" applyNumberFormat="1" applyFont="1" applyFill="1" applyBorder="1" applyAlignment="1">
      <alignment horizontal="center" vertical="center" wrapText="1" shrinkToFit="1"/>
    </xf>
    <xf numFmtId="181" fontId="12" fillId="10" borderId="9" xfId="0" applyNumberFormat="1" applyFont="1" applyFill="1" applyBorder="1" applyAlignment="1">
      <alignment horizontal="center" vertical="center" wrapText="1" shrinkToFit="1"/>
    </xf>
    <xf numFmtId="181" fontId="12" fillId="10" borderId="10" xfId="0" applyNumberFormat="1" applyFont="1" applyFill="1" applyBorder="1" applyAlignment="1">
      <alignment horizontal="center" vertical="center" wrapText="1" shrinkToFit="1"/>
    </xf>
    <xf numFmtId="179" fontId="13" fillId="2" borderId="1" xfId="0" applyNumberFormat="1" applyFont="1" applyFill="1" applyBorder="1" applyAlignment="1">
      <alignment horizontal="center" vertical="center"/>
    </xf>
    <xf numFmtId="179" fontId="50" fillId="2" borderId="1" xfId="0" applyNumberFormat="1" applyFont="1" applyFill="1" applyBorder="1" applyAlignment="1">
      <alignment horizontal="center" vertical="center"/>
    </xf>
    <xf numFmtId="179" fontId="50" fillId="2" borderId="1" xfId="2" quotePrefix="1" applyNumberFormat="1" applyFont="1" applyFill="1" applyBorder="1" applyAlignment="1">
      <alignment horizontal="center" vertical="center"/>
    </xf>
    <xf numFmtId="41" fontId="10" fillId="7" borderId="40" xfId="1" applyFont="1" applyFill="1" applyBorder="1" applyAlignment="1" applyProtection="1">
      <alignment horizontal="center" vertical="center"/>
      <protection locked="0"/>
    </xf>
    <xf numFmtId="0" fontId="0" fillId="0" borderId="0" xfId="0" applyAlignment="1">
      <alignment horizontal="left" vertical="center"/>
    </xf>
    <xf numFmtId="181" fontId="0" fillId="0" borderId="0" xfId="0" applyNumberFormat="1">
      <alignment vertical="center"/>
    </xf>
    <xf numFmtId="0" fontId="9" fillId="0" borderId="0" xfId="0" applyFont="1" applyBorder="1" applyAlignment="1">
      <alignment vertical="center" wrapText="1" shrinkToFit="1"/>
    </xf>
    <xf numFmtId="0" fontId="9" fillId="0" borderId="0" xfId="0" applyFont="1" applyBorder="1" applyAlignment="1">
      <alignment vertical="center" shrinkToFit="1"/>
    </xf>
    <xf numFmtId="180" fontId="9" fillId="0" borderId="0" xfId="0" applyNumberFormat="1" applyFont="1" applyBorder="1" applyAlignment="1">
      <alignment vertical="center" shrinkToFit="1"/>
    </xf>
    <xf numFmtId="0" fontId="9" fillId="0" borderId="0" xfId="0" applyFont="1" applyBorder="1" applyAlignment="1">
      <alignment vertical="center"/>
    </xf>
    <xf numFmtId="181" fontId="9" fillId="0" borderId="0" xfId="0" applyNumberFormat="1" applyFont="1" applyBorder="1" applyAlignment="1">
      <alignment vertical="center"/>
    </xf>
    <xf numFmtId="179" fontId="50" fillId="2" borderId="1" xfId="0" applyNumberFormat="1" applyFont="1" applyFill="1" applyBorder="1" applyAlignment="1">
      <alignment horizontal="center" vertical="center" shrinkToFit="1"/>
    </xf>
    <xf numFmtId="0" fontId="12" fillId="3" borderId="1" xfId="0" applyFont="1" applyFill="1" applyBorder="1" applyAlignment="1">
      <alignment horizontal="center" vertical="center" shrinkToFit="1"/>
    </xf>
    <xf numFmtId="0" fontId="12" fillId="3" borderId="1" xfId="0" applyFont="1" applyFill="1" applyBorder="1" applyAlignment="1">
      <alignment horizontal="center" vertical="center"/>
    </xf>
    <xf numFmtId="179" fontId="50" fillId="2" borderId="1" xfId="0" applyNumberFormat="1" applyFont="1" applyFill="1" applyBorder="1" applyAlignment="1">
      <alignment horizontal="center" vertical="center"/>
    </xf>
    <xf numFmtId="0" fontId="52" fillId="0" borderId="0" xfId="0" applyFont="1" applyAlignment="1">
      <alignment horizontal="left" vertical="center"/>
    </xf>
    <xf numFmtId="0" fontId="0" fillId="0" borderId="41" xfId="0" applyBorder="1">
      <alignment vertical="center"/>
    </xf>
    <xf numFmtId="0" fontId="10" fillId="0" borderId="73" xfId="0" applyFont="1" applyBorder="1" applyAlignment="1">
      <alignment vertical="center"/>
    </xf>
    <xf numFmtId="0" fontId="0" fillId="0" borderId="43" xfId="0" applyBorder="1">
      <alignment vertical="center"/>
    </xf>
    <xf numFmtId="0" fontId="0" fillId="0" borderId="24" xfId="0" applyBorder="1">
      <alignment vertical="center"/>
    </xf>
    <xf numFmtId="0" fontId="0" fillId="0" borderId="25" xfId="0" applyBorder="1">
      <alignment vertical="center"/>
    </xf>
    <xf numFmtId="0" fontId="0" fillId="0" borderId="0"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13" fillId="0" borderId="8" xfId="0" applyFont="1" applyFill="1" applyBorder="1" applyAlignment="1">
      <alignment horizontal="center" vertical="center"/>
    </xf>
    <xf numFmtId="0" fontId="13" fillId="0" borderId="10" xfId="0" applyFont="1" applyFill="1" applyBorder="1" applyAlignment="1">
      <alignment horizontal="center" vertical="center"/>
    </xf>
    <xf numFmtId="0" fontId="12" fillId="3" borderId="1" xfId="0" applyFont="1" applyFill="1" applyBorder="1" applyAlignment="1">
      <alignment horizontal="center" vertical="center"/>
    </xf>
    <xf numFmtId="0" fontId="12" fillId="2" borderId="1" xfId="0" applyFont="1" applyFill="1" applyBorder="1" applyAlignment="1">
      <alignment horizontal="center" vertical="center"/>
    </xf>
    <xf numFmtId="0" fontId="0" fillId="0" borderId="0" xfId="0" applyAlignment="1" applyProtection="1">
      <alignment horizontal="center" vertical="center"/>
      <protection locked="0"/>
    </xf>
    <xf numFmtId="2" fontId="12" fillId="13" borderId="10" xfId="0" applyNumberFormat="1" applyFont="1" applyFill="1" applyBorder="1" applyAlignment="1">
      <alignment horizontal="center" vertical="center"/>
    </xf>
    <xf numFmtId="0" fontId="13" fillId="13" borderId="1" xfId="0" applyFont="1" applyFill="1" applyBorder="1" applyAlignment="1">
      <alignment vertical="center"/>
    </xf>
    <xf numFmtId="0" fontId="11" fillId="0" borderId="41" xfId="0" applyFont="1" applyBorder="1">
      <alignment vertical="center"/>
    </xf>
    <xf numFmtId="0" fontId="10" fillId="0" borderId="43" xfId="0" applyFont="1" applyFill="1" applyBorder="1" applyAlignment="1">
      <alignment horizontal="left" vertical="center"/>
    </xf>
    <xf numFmtId="0" fontId="12" fillId="0" borderId="25" xfId="0" applyFont="1" applyFill="1" applyBorder="1" applyAlignment="1">
      <alignment horizontal="center" vertical="center"/>
    </xf>
    <xf numFmtId="0" fontId="14" fillId="0" borderId="25" xfId="0" applyFont="1" applyFill="1" applyBorder="1" applyAlignment="1">
      <alignment vertical="center"/>
    </xf>
    <xf numFmtId="0" fontId="13" fillId="0" borderId="25" xfId="0" applyFont="1" applyFill="1" applyBorder="1" applyAlignment="1">
      <alignment vertical="center"/>
    </xf>
    <xf numFmtId="0" fontId="13" fillId="0" borderId="25" xfId="0" applyFont="1" applyFill="1" applyBorder="1" applyAlignment="1">
      <alignment horizontal="center" vertical="center" wrapText="1" shrinkToFit="1"/>
    </xf>
    <xf numFmtId="0" fontId="7" fillId="0" borderId="25" xfId="0" applyFont="1" applyFill="1" applyBorder="1" applyAlignment="1">
      <alignment vertical="center"/>
    </xf>
    <xf numFmtId="0" fontId="7" fillId="0" borderId="25" xfId="0" applyFont="1" applyFill="1" applyBorder="1" applyAlignment="1">
      <alignment horizontal="center" vertical="center" wrapText="1"/>
    </xf>
    <xf numFmtId="0" fontId="14" fillId="0" borderId="25" xfId="0" applyFont="1" applyFill="1" applyBorder="1" applyAlignment="1">
      <alignment vertical="center" wrapText="1" shrinkToFit="1"/>
    </xf>
    <xf numFmtId="0" fontId="0" fillId="0" borderId="27" xfId="0" applyBorder="1" applyAlignment="1">
      <alignment horizontal="center" vertical="center"/>
    </xf>
    <xf numFmtId="0" fontId="0" fillId="0" borderId="28" xfId="0" applyFill="1" applyBorder="1">
      <alignment vertical="center"/>
    </xf>
    <xf numFmtId="0" fontId="0" fillId="0" borderId="42" xfId="0" applyBorder="1">
      <alignment vertical="center"/>
    </xf>
    <xf numFmtId="0" fontId="7" fillId="0" borderId="0" xfId="0" applyFont="1" applyBorder="1" applyAlignment="1">
      <alignment horizontal="left" vertical="center" wrapText="1"/>
    </xf>
    <xf numFmtId="0" fontId="13" fillId="0" borderId="0" xfId="0" applyFont="1" applyBorder="1" applyAlignment="1">
      <alignment horizontal="left" vertical="center"/>
    </xf>
    <xf numFmtId="0" fontId="13" fillId="0" borderId="0" xfId="0" applyFont="1" applyBorder="1" applyAlignment="1">
      <alignment horizontal="left" vertical="center" wrapText="1"/>
    </xf>
    <xf numFmtId="0" fontId="36" fillId="0" borderId="0" xfId="0" applyFont="1" applyBorder="1" applyProtection="1">
      <alignment vertical="center"/>
      <protection locked="0"/>
    </xf>
    <xf numFmtId="0" fontId="31" fillId="0" borderId="0" xfId="0" applyFont="1" applyBorder="1" applyProtection="1">
      <alignment vertical="center"/>
      <protection locked="0"/>
    </xf>
    <xf numFmtId="0" fontId="38" fillId="0" borderId="0" xfId="0" applyFont="1" applyBorder="1" applyProtection="1">
      <alignment vertical="center"/>
      <protection locked="0"/>
    </xf>
    <xf numFmtId="0" fontId="41" fillId="0" borderId="27" xfId="0" applyFont="1" applyBorder="1" applyProtection="1">
      <alignment vertical="center"/>
      <protection locked="0"/>
    </xf>
    <xf numFmtId="0" fontId="38" fillId="0" borderId="1" xfId="0" applyFont="1" applyBorder="1" applyAlignment="1" applyProtection="1">
      <alignment horizontal="center" vertical="center"/>
      <protection locked="0"/>
    </xf>
    <xf numFmtId="0" fontId="38" fillId="6" borderId="1" xfId="0" applyFont="1" applyFill="1" applyBorder="1" applyAlignment="1" applyProtection="1">
      <alignment horizontal="center" vertical="center"/>
      <protection locked="0"/>
    </xf>
    <xf numFmtId="41" fontId="31" fillId="6" borderId="8" xfId="1" applyFont="1" applyFill="1" applyBorder="1" applyAlignment="1">
      <alignment horizontal="right" vertical="center"/>
    </xf>
    <xf numFmtId="41" fontId="38" fillId="6" borderId="10" xfId="1" applyFont="1" applyFill="1" applyBorder="1" applyAlignment="1">
      <alignment vertical="center"/>
    </xf>
    <xf numFmtId="41" fontId="38" fillId="0" borderId="10" xfId="1" applyFont="1" applyFill="1" applyBorder="1" applyAlignment="1">
      <alignment horizontal="left" vertical="center"/>
    </xf>
    <xf numFmtId="0" fontId="0" fillId="0" borderId="1" xfId="0" applyBorder="1" applyAlignment="1" applyProtection="1">
      <alignment horizontal="center" vertical="center"/>
      <protection locked="0"/>
    </xf>
    <xf numFmtId="0" fontId="10" fillId="3" borderId="1" xfId="0" applyFont="1" applyFill="1" applyBorder="1" applyProtection="1">
      <alignment vertical="center"/>
      <protection locked="0"/>
    </xf>
    <xf numFmtId="41" fontId="0" fillId="0" borderId="40" xfId="1" applyFont="1" applyFill="1" applyBorder="1" applyProtection="1">
      <alignment vertical="center"/>
      <protection locked="0"/>
    </xf>
    <xf numFmtId="41" fontId="0" fillId="0" borderId="40" xfId="1" applyNumberFormat="1" applyFont="1" applyFill="1" applyBorder="1" applyProtection="1">
      <alignment vertical="center"/>
      <protection locked="0"/>
    </xf>
    <xf numFmtId="0" fontId="0" fillId="0" borderId="40" xfId="0" applyFill="1" applyBorder="1" applyAlignment="1" applyProtection="1">
      <alignment horizontal="center" vertical="center"/>
      <protection locked="0"/>
    </xf>
    <xf numFmtId="189" fontId="0" fillId="0" borderId="40" xfId="0" applyNumberFormat="1" applyFill="1" applyBorder="1" applyProtection="1">
      <alignment vertical="center"/>
      <protection locked="0"/>
    </xf>
    <xf numFmtId="0" fontId="0" fillId="0" borderId="0" xfId="0" applyAlignment="1" applyProtection="1">
      <alignment vertical="center"/>
      <protection locked="0"/>
    </xf>
    <xf numFmtId="0" fontId="0" fillId="0" borderId="41"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8" xfId="0" applyBorder="1" applyAlignment="1" applyProtection="1">
      <alignment vertical="center"/>
      <protection locked="0"/>
    </xf>
    <xf numFmtId="41" fontId="0" fillId="0" borderId="1" xfId="1" applyFont="1" applyBorder="1" applyAlignment="1" applyProtection="1">
      <alignment horizontal="center" vertical="center"/>
      <protection locked="0"/>
    </xf>
    <xf numFmtId="9" fontId="0" fillId="0" borderId="0" xfId="0" applyNumberFormat="1" applyProtection="1">
      <alignment vertical="center"/>
      <protection locked="0"/>
    </xf>
    <xf numFmtId="41" fontId="0" fillId="0" borderId="0" xfId="0" applyNumberFormat="1" applyProtection="1">
      <alignment vertical="center"/>
      <protection locked="0"/>
    </xf>
    <xf numFmtId="43" fontId="0" fillId="0" borderId="0" xfId="0" applyNumberFormat="1" applyProtection="1">
      <alignment vertical="center"/>
      <protection locked="0"/>
    </xf>
    <xf numFmtId="179" fontId="50" fillId="2" borderId="1" xfId="0" applyNumberFormat="1" applyFont="1" applyFill="1" applyBorder="1" applyAlignment="1">
      <alignment horizontal="center" vertical="center" shrinkToFit="1"/>
    </xf>
    <xf numFmtId="179" fontId="50" fillId="2" borderId="1" xfId="0" applyNumberFormat="1" applyFont="1" applyFill="1" applyBorder="1" applyAlignment="1">
      <alignment horizontal="center" vertical="center"/>
    </xf>
    <xf numFmtId="181" fontId="39" fillId="0" borderId="58" xfId="0" applyNumberFormat="1" applyFont="1" applyBorder="1" applyAlignment="1">
      <alignment vertical="center"/>
    </xf>
    <xf numFmtId="0" fontId="41" fillId="0" borderId="0" xfId="0" applyFont="1">
      <alignment vertical="center"/>
    </xf>
    <xf numFmtId="0" fontId="56" fillId="0" borderId="0" xfId="0" applyFont="1">
      <alignment vertical="center"/>
    </xf>
    <xf numFmtId="0" fontId="0" fillId="0" borderId="0" xfId="0" applyAlignment="1" applyProtection="1">
      <alignment horizontal="center" vertical="center"/>
      <protection locked="0"/>
    </xf>
    <xf numFmtId="0" fontId="0" fillId="0" borderId="0" xfId="0" applyBorder="1" applyAlignment="1" applyProtection="1">
      <alignment horizontal="center" vertical="center"/>
      <protection locked="0"/>
    </xf>
    <xf numFmtId="43" fontId="0" fillId="0" borderId="0" xfId="1" applyNumberFormat="1" applyFont="1" applyProtection="1">
      <alignment vertical="center"/>
      <protection locked="0"/>
    </xf>
    <xf numFmtId="41" fontId="0" fillId="0" borderId="0" xfId="1" applyFont="1" applyAlignment="1" applyProtection="1">
      <alignment vertical="center"/>
      <protection locked="0"/>
    </xf>
    <xf numFmtId="0" fontId="13" fillId="0" borderId="0" xfId="0" applyFont="1" applyAlignment="1">
      <alignment horizontal="left" vertical="center"/>
    </xf>
    <xf numFmtId="0" fontId="14" fillId="0" borderId="0" xfId="0" applyFont="1" applyBorder="1" applyAlignment="1">
      <alignment horizontal="left" vertical="center"/>
    </xf>
    <xf numFmtId="0" fontId="14" fillId="0" borderId="25" xfId="0" applyFont="1" applyBorder="1" applyAlignment="1">
      <alignment horizontal="left" vertical="center"/>
    </xf>
    <xf numFmtId="0" fontId="24" fillId="14" borderId="49" xfId="0" applyFont="1" applyFill="1" applyBorder="1" applyAlignment="1">
      <alignment horizontal="center" vertical="center"/>
    </xf>
    <xf numFmtId="0" fontId="24" fillId="14" borderId="72" xfId="0" applyFont="1" applyFill="1" applyBorder="1" applyAlignment="1">
      <alignment horizontal="center" vertical="center"/>
    </xf>
    <xf numFmtId="0" fontId="24" fillId="14" borderId="50" xfId="0" applyFont="1" applyFill="1" applyBorder="1" applyAlignment="1">
      <alignment horizontal="center" vertical="center"/>
    </xf>
    <xf numFmtId="0" fontId="7" fillId="0" borderId="27" xfId="0" applyFont="1" applyBorder="1" applyAlignment="1">
      <alignment horizontal="left" vertical="center" wrapText="1"/>
    </xf>
    <xf numFmtId="0" fontId="13" fillId="0" borderId="27" xfId="0" applyFont="1" applyBorder="1" applyAlignment="1">
      <alignment horizontal="left" vertical="center" wrapText="1"/>
    </xf>
    <xf numFmtId="0" fontId="13" fillId="0" borderId="28" xfId="0" applyFont="1" applyBorder="1" applyAlignment="1">
      <alignment horizontal="left" vertical="center" wrapText="1"/>
    </xf>
    <xf numFmtId="0" fontId="7" fillId="0" borderId="28" xfId="0" applyFont="1" applyBorder="1" applyAlignment="1">
      <alignment horizontal="left" vertical="center" wrapText="1"/>
    </xf>
    <xf numFmtId="0" fontId="13" fillId="0" borderId="27" xfId="0" applyFont="1" applyBorder="1" applyAlignment="1">
      <alignment horizontal="left" vertical="center"/>
    </xf>
    <xf numFmtId="0" fontId="13" fillId="0" borderId="28" xfId="0" applyFont="1" applyBorder="1" applyAlignment="1">
      <alignment horizontal="left" vertical="center"/>
    </xf>
    <xf numFmtId="0" fontId="53" fillId="0" borderId="0" xfId="0" applyFont="1" applyAlignment="1">
      <alignment horizontal="left" vertical="center"/>
    </xf>
    <xf numFmtId="0" fontId="14" fillId="0" borderId="0" xfId="0" applyFont="1" applyAlignment="1">
      <alignment horizontal="left" vertical="center"/>
    </xf>
    <xf numFmtId="0" fontId="7" fillId="10" borderId="11" xfId="0" applyFont="1" applyFill="1" applyBorder="1" applyAlignment="1">
      <alignment horizontal="left" vertical="center" wrapText="1"/>
    </xf>
    <xf numFmtId="0" fontId="7" fillId="10" borderId="13" xfId="0" applyFont="1" applyFill="1" applyBorder="1" applyAlignment="1">
      <alignment horizontal="left" vertical="center" wrapText="1"/>
    </xf>
    <xf numFmtId="0" fontId="7" fillId="0" borderId="3" xfId="0" applyFont="1" applyBorder="1" applyAlignment="1">
      <alignment horizontal="left" vertical="center"/>
    </xf>
    <xf numFmtId="0" fontId="7" fillId="0" borderId="2"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12" fillId="2" borderId="8" xfId="0" quotePrefix="1" applyFont="1" applyFill="1" applyBorder="1" applyAlignment="1">
      <alignment horizontal="center" vertic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10" xfId="0" applyFont="1" applyFill="1" applyBorder="1" applyAlignment="1">
      <alignment horizontal="center" vertical="center"/>
    </xf>
    <xf numFmtId="0" fontId="7" fillId="10" borderId="3" xfId="0" applyFont="1" applyFill="1" applyBorder="1" applyAlignment="1">
      <alignment horizontal="left" vertical="center"/>
    </xf>
    <xf numFmtId="0" fontId="7" fillId="10" borderId="2" xfId="0" applyFont="1" applyFill="1" applyBorder="1" applyAlignment="1">
      <alignment horizontal="left" vertical="center"/>
    </xf>
    <xf numFmtId="0" fontId="7" fillId="10" borderId="4" xfId="0" applyFont="1" applyFill="1" applyBorder="1" applyAlignment="1">
      <alignment horizontal="left" vertical="center"/>
    </xf>
    <xf numFmtId="0" fontId="7" fillId="10" borderId="5" xfId="0" applyFont="1" applyFill="1" applyBorder="1" applyAlignment="1">
      <alignment horizontal="left" vertical="center"/>
    </xf>
    <xf numFmtId="0" fontId="7" fillId="10" borderId="6" xfId="0" applyFont="1" applyFill="1" applyBorder="1" applyAlignment="1">
      <alignment horizontal="left" vertical="center"/>
    </xf>
    <xf numFmtId="0" fontId="7" fillId="10" borderId="7" xfId="0" applyFont="1" applyFill="1" applyBorder="1" applyAlignment="1">
      <alignment horizontal="left" vertical="center"/>
    </xf>
    <xf numFmtId="0" fontId="7" fillId="10" borderId="1" xfId="0" applyFont="1" applyFill="1" applyBorder="1" applyAlignment="1">
      <alignment horizontal="center" vertical="center" wrapText="1"/>
    </xf>
    <xf numFmtId="0" fontId="7" fillId="10" borderId="1" xfId="0" applyFont="1" applyFill="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181" fontId="12" fillId="2" borderId="8" xfId="0" applyNumberFormat="1" applyFont="1" applyFill="1" applyBorder="1" applyAlignment="1">
      <alignment horizontal="center" vertical="center" wrapText="1" shrinkToFit="1"/>
    </xf>
    <xf numFmtId="181" fontId="12" fillId="2" borderId="9" xfId="0" applyNumberFormat="1" applyFont="1" applyFill="1" applyBorder="1" applyAlignment="1">
      <alignment horizontal="center" vertical="center" wrapText="1" shrinkToFit="1"/>
    </xf>
    <xf numFmtId="181" fontId="12" fillId="2" borderId="10" xfId="0" applyNumberFormat="1" applyFont="1" applyFill="1" applyBorder="1" applyAlignment="1">
      <alignment horizontal="center" vertical="center" wrapText="1" shrinkToFit="1"/>
    </xf>
    <xf numFmtId="182" fontId="12" fillId="2" borderId="8" xfId="0" applyNumberFormat="1" applyFont="1" applyFill="1" applyBorder="1" applyAlignment="1">
      <alignment horizontal="center" vertical="center"/>
    </xf>
    <xf numFmtId="182" fontId="12" fillId="2" borderId="9" xfId="0" applyNumberFormat="1" applyFont="1" applyFill="1" applyBorder="1" applyAlignment="1">
      <alignment horizontal="center" vertical="center"/>
    </xf>
    <xf numFmtId="182" fontId="12" fillId="2" borderId="10" xfId="0" applyNumberFormat="1" applyFont="1" applyFill="1" applyBorder="1" applyAlignment="1">
      <alignment horizontal="center" vertical="center"/>
    </xf>
    <xf numFmtId="179" fontId="12" fillId="2" borderId="1" xfId="0" applyNumberFormat="1" applyFont="1" applyFill="1" applyBorder="1" applyAlignment="1">
      <alignment horizontal="center" vertical="center"/>
    </xf>
    <xf numFmtId="0" fontId="13" fillId="0" borderId="8"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Fill="1" applyBorder="1" applyAlignment="1">
      <alignment horizontal="left" vertical="center" wrapText="1" shrinkToFit="1"/>
    </xf>
    <xf numFmtId="0" fontId="13" fillId="0" borderId="13" xfId="0" applyFont="1" applyFill="1" applyBorder="1" applyAlignment="1">
      <alignment horizontal="left" vertical="center" wrapText="1" shrinkToFit="1"/>
    </xf>
    <xf numFmtId="0" fontId="14" fillId="0" borderId="8" xfId="0" applyFont="1" applyFill="1" applyBorder="1" applyAlignment="1">
      <alignment horizontal="center" vertical="center" wrapText="1" shrinkToFit="1"/>
    </xf>
    <xf numFmtId="0" fontId="14" fillId="0" borderId="10" xfId="0" applyFont="1" applyFill="1" applyBorder="1" applyAlignment="1">
      <alignment horizontal="center" vertical="center" wrapText="1" shrinkToFit="1"/>
    </xf>
    <xf numFmtId="0" fontId="12" fillId="2" borderId="1" xfId="0" applyFont="1" applyFill="1" applyBorder="1" applyAlignment="1">
      <alignment horizontal="center" vertical="center" wrapText="1" shrinkToFit="1"/>
    </xf>
    <xf numFmtId="0" fontId="7" fillId="0" borderId="1" xfId="0" applyFont="1" applyBorder="1" applyAlignment="1">
      <alignment horizontal="left" vertical="center"/>
    </xf>
    <xf numFmtId="181" fontId="12" fillId="2" borderId="1" xfId="0" applyNumberFormat="1" applyFont="1" applyFill="1" applyBorder="1" applyAlignment="1">
      <alignment horizontal="center" vertical="center" wrapText="1" shrinkToFit="1"/>
    </xf>
    <xf numFmtId="186" fontId="12" fillId="2" borderId="8" xfId="0" applyNumberFormat="1" applyFont="1" applyFill="1" applyBorder="1" applyAlignment="1">
      <alignment horizontal="center" vertical="center"/>
    </xf>
    <xf numFmtId="186" fontId="12" fillId="2" borderId="9" xfId="0" applyNumberFormat="1" applyFont="1" applyFill="1" applyBorder="1" applyAlignment="1">
      <alignment horizontal="center" vertical="center"/>
    </xf>
    <xf numFmtId="186" fontId="12" fillId="2" borderId="10" xfId="0" applyNumberFormat="1" applyFont="1" applyFill="1" applyBorder="1" applyAlignment="1">
      <alignment horizontal="center" vertical="center"/>
    </xf>
    <xf numFmtId="0" fontId="12" fillId="2" borderId="1" xfId="0" applyFont="1" applyFill="1" applyBorder="1" applyAlignment="1">
      <alignment horizontal="center" vertical="center"/>
    </xf>
    <xf numFmtId="0" fontId="10" fillId="0" borderId="73" xfId="0" applyFont="1" applyBorder="1" applyAlignment="1">
      <alignment horizontal="left" vertical="center"/>
    </xf>
    <xf numFmtId="0" fontId="12" fillId="2" borderId="8" xfId="0" applyFont="1" applyFill="1" applyBorder="1" applyAlignment="1">
      <alignment horizontal="center" vertical="center"/>
    </xf>
    <xf numFmtId="179" fontId="12" fillId="2" borderId="8" xfId="0" applyNumberFormat="1" applyFont="1" applyFill="1" applyBorder="1" applyAlignment="1">
      <alignment horizontal="center" vertical="center"/>
    </xf>
    <xf numFmtId="179" fontId="12" fillId="2" borderId="9" xfId="0" applyNumberFormat="1" applyFont="1" applyFill="1" applyBorder="1" applyAlignment="1">
      <alignment horizontal="center" vertical="center"/>
    </xf>
    <xf numFmtId="179" fontId="12" fillId="2" borderId="10" xfId="0" applyNumberFormat="1" applyFont="1" applyFill="1" applyBorder="1" applyAlignment="1">
      <alignment horizontal="center" vertical="center"/>
    </xf>
    <xf numFmtId="179" fontId="12" fillId="10" borderId="8" xfId="0" applyNumberFormat="1" applyFont="1" applyFill="1" applyBorder="1" applyAlignment="1">
      <alignment horizontal="center" vertical="center"/>
    </xf>
    <xf numFmtId="179" fontId="12" fillId="10" borderId="9" xfId="0" applyNumberFormat="1" applyFont="1" applyFill="1" applyBorder="1" applyAlignment="1">
      <alignment horizontal="center" vertical="center"/>
    </xf>
    <xf numFmtId="179" fontId="12" fillId="10" borderId="10" xfId="0" applyNumberFormat="1" applyFont="1" applyFill="1" applyBorder="1" applyAlignment="1">
      <alignment horizontal="center" vertical="center"/>
    </xf>
    <xf numFmtId="0" fontId="12" fillId="3" borderId="1" xfId="0" applyFont="1" applyFill="1" applyBorder="1" applyAlignment="1">
      <alignment horizontal="center" vertical="center"/>
    </xf>
    <xf numFmtId="0" fontId="13" fillId="10" borderId="8" xfId="0" applyFont="1" applyFill="1" applyBorder="1" applyAlignment="1">
      <alignment horizontal="center" vertical="center"/>
    </xf>
    <xf numFmtId="0" fontId="13" fillId="10" borderId="10" xfId="0" applyFont="1" applyFill="1" applyBorder="1" applyAlignment="1">
      <alignment horizontal="center" vertical="center"/>
    </xf>
    <xf numFmtId="0" fontId="12" fillId="2" borderId="1" xfId="0" applyFont="1" applyFill="1" applyBorder="1" applyAlignment="1">
      <alignment horizontal="center" vertical="center" shrinkToFit="1"/>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30"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7" xfId="0" applyFont="1" applyFill="1" applyBorder="1" applyAlignment="1">
      <alignment horizontal="center" vertical="center"/>
    </xf>
    <xf numFmtId="0" fontId="7" fillId="13" borderId="8" xfId="0" applyFont="1" applyFill="1" applyBorder="1" applyAlignment="1">
      <alignment horizontal="left" vertical="center"/>
    </xf>
    <xf numFmtId="0" fontId="7" fillId="13" borderId="9" xfId="0" applyFont="1" applyFill="1" applyBorder="1" applyAlignment="1">
      <alignment horizontal="left" vertical="center"/>
    </xf>
    <xf numFmtId="0" fontId="7" fillId="13" borderId="10" xfId="0" applyFont="1" applyFill="1" applyBorder="1" applyAlignment="1">
      <alignment horizontal="left" vertical="center"/>
    </xf>
    <xf numFmtId="0" fontId="13" fillId="13" borderId="8" xfId="0" applyFont="1" applyFill="1" applyBorder="1" applyAlignment="1">
      <alignment horizontal="center" vertical="center"/>
    </xf>
    <xf numFmtId="0" fontId="13" fillId="13" borderId="10" xfId="0" applyFont="1" applyFill="1" applyBorder="1" applyAlignment="1">
      <alignment horizontal="center" vertical="center"/>
    </xf>
    <xf numFmtId="2" fontId="12" fillId="13" borderId="8" xfId="0" applyNumberFormat="1" applyFont="1" applyFill="1" applyBorder="1" applyAlignment="1">
      <alignment horizontal="center" vertical="center"/>
    </xf>
    <xf numFmtId="2" fontId="12" fillId="13" borderId="9" xfId="0" applyNumberFormat="1" applyFont="1" applyFill="1" applyBorder="1" applyAlignment="1">
      <alignment horizontal="center" vertical="center"/>
    </xf>
    <xf numFmtId="0" fontId="24" fillId="8" borderId="49" xfId="0" applyFont="1" applyFill="1" applyBorder="1" applyAlignment="1">
      <alignment horizontal="center" vertical="center"/>
    </xf>
    <xf numFmtId="0" fontId="24" fillId="8" borderId="72" xfId="0" applyFont="1" applyFill="1" applyBorder="1" applyAlignment="1">
      <alignment horizontal="center" vertical="center"/>
    </xf>
    <xf numFmtId="0" fontId="24" fillId="8" borderId="50" xfId="0" applyFont="1" applyFill="1" applyBorder="1" applyAlignment="1">
      <alignment horizontal="center" vertical="center"/>
    </xf>
    <xf numFmtId="0" fontId="12" fillId="2" borderId="8" xfId="0" applyNumberFormat="1" applyFont="1" applyFill="1" applyBorder="1" applyAlignment="1">
      <alignment horizontal="center" vertical="center"/>
    </xf>
    <xf numFmtId="0" fontId="12" fillId="2" borderId="9" xfId="0" applyNumberFormat="1" applyFont="1" applyFill="1" applyBorder="1" applyAlignment="1">
      <alignment horizontal="center" vertical="center"/>
    </xf>
    <xf numFmtId="0" fontId="12" fillId="2" borderId="10" xfId="0" applyNumberFormat="1" applyFont="1" applyFill="1" applyBorder="1" applyAlignment="1">
      <alignment horizontal="center" vertical="center"/>
    </xf>
    <xf numFmtId="0" fontId="7" fillId="10" borderId="1" xfId="0" applyFont="1" applyFill="1" applyBorder="1" applyAlignment="1">
      <alignment horizontal="left" vertical="center"/>
    </xf>
    <xf numFmtId="0" fontId="12" fillId="3" borderId="8" xfId="0" applyFont="1" applyFill="1" applyBorder="1" applyAlignment="1">
      <alignment horizontal="center" vertical="center"/>
    </xf>
    <xf numFmtId="0" fontId="12" fillId="3" borderId="10"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10" xfId="0" applyFont="1" applyFill="1" applyBorder="1" applyAlignment="1">
      <alignment horizontal="center" vertical="center"/>
    </xf>
    <xf numFmtId="0" fontId="0" fillId="0" borderId="74" xfId="0" applyBorder="1" applyAlignment="1">
      <alignment horizontal="center" vertical="center"/>
    </xf>
    <xf numFmtId="0" fontId="12" fillId="3" borderId="1" xfId="0" applyFont="1" applyFill="1" applyBorder="1" applyAlignment="1">
      <alignment horizontal="center" vertical="center" shrinkToFit="1"/>
    </xf>
    <xf numFmtId="0" fontId="50" fillId="2" borderId="1" xfId="0" quotePrefix="1" applyFont="1" applyFill="1" applyBorder="1" applyAlignment="1">
      <alignment horizontal="center" vertical="center" shrinkToFit="1"/>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51" fillId="2" borderId="1" xfId="0" applyFont="1" applyFill="1" applyBorder="1" applyAlignment="1">
      <alignment horizontal="center" vertical="center"/>
    </xf>
    <xf numFmtId="179" fontId="50" fillId="2" borderId="1" xfId="0" applyNumberFormat="1" applyFont="1" applyFill="1" applyBorder="1" applyAlignment="1">
      <alignment horizontal="center" vertical="center" shrinkToFit="1"/>
    </xf>
    <xf numFmtId="0" fontId="12" fillId="3" borderId="8" xfId="0" applyFont="1" applyFill="1" applyBorder="1" applyAlignment="1">
      <alignment horizontal="center" vertical="center" shrinkToFit="1"/>
    </xf>
    <xf numFmtId="0" fontId="12" fillId="3" borderId="10" xfId="0" applyFont="1" applyFill="1" applyBorder="1" applyAlignment="1">
      <alignment horizontal="center" vertical="center" shrinkToFit="1"/>
    </xf>
    <xf numFmtId="0" fontId="10" fillId="0" borderId="0" xfId="0" applyFont="1" applyBorder="1" applyAlignment="1">
      <alignment horizontal="left" vertical="center"/>
    </xf>
    <xf numFmtId="179" fontId="50" fillId="2" borderId="8" xfId="2" quotePrefix="1" applyNumberFormat="1" applyFont="1" applyFill="1" applyBorder="1" applyAlignment="1">
      <alignment horizontal="center" vertical="center"/>
    </xf>
    <xf numFmtId="179" fontId="50" fillId="2" borderId="10" xfId="2" quotePrefix="1" applyNumberFormat="1" applyFont="1" applyFill="1" applyBorder="1" applyAlignment="1">
      <alignment horizontal="center" vertical="center"/>
    </xf>
    <xf numFmtId="41" fontId="50" fillId="2" borderId="1" xfId="1" applyFont="1" applyFill="1" applyBorder="1" applyAlignment="1">
      <alignment horizontal="center" vertical="center"/>
    </xf>
    <xf numFmtId="41" fontId="50" fillId="2" borderId="8" xfId="1" applyFont="1" applyFill="1" applyBorder="1" applyAlignment="1">
      <alignment horizontal="center" vertical="center"/>
    </xf>
    <xf numFmtId="41" fontId="50" fillId="2" borderId="10" xfId="1" applyFont="1" applyFill="1" applyBorder="1" applyAlignment="1">
      <alignment horizontal="center" vertical="center"/>
    </xf>
    <xf numFmtId="41" fontId="10" fillId="7" borderId="1" xfId="1" applyFont="1" applyFill="1" applyBorder="1" applyAlignment="1">
      <alignment horizontal="center" vertical="center"/>
    </xf>
    <xf numFmtId="0" fontId="10" fillId="7" borderId="1" xfId="0" applyFont="1" applyFill="1" applyBorder="1" applyAlignment="1">
      <alignment horizontal="center" vertical="center"/>
    </xf>
    <xf numFmtId="0" fontId="10" fillId="0" borderId="0" xfId="0" quotePrefix="1" applyFont="1" applyBorder="1" applyAlignment="1">
      <alignment horizontal="left" vertical="center"/>
    </xf>
    <xf numFmtId="0" fontId="10" fillId="0" borderId="30" xfId="0" applyFont="1" applyBorder="1" applyAlignment="1">
      <alignment horizontal="left" vertical="center"/>
    </xf>
    <xf numFmtId="179" fontId="50" fillId="2" borderId="1" xfId="0" applyNumberFormat="1" applyFont="1" applyFill="1" applyBorder="1" applyAlignment="1">
      <alignment horizontal="center" vertical="center"/>
    </xf>
    <xf numFmtId="41" fontId="50" fillId="2" borderId="1" xfId="1" applyFont="1" applyFill="1" applyBorder="1" applyAlignment="1">
      <alignment horizontal="center" vertical="center" shrinkToFit="1"/>
    </xf>
    <xf numFmtId="181" fontId="14" fillId="2" borderId="1" xfId="0" applyNumberFormat="1" applyFont="1" applyFill="1" applyBorder="1" applyAlignment="1">
      <alignment horizontal="right" vertical="center"/>
    </xf>
    <xf numFmtId="0" fontId="49" fillId="0" borderId="1" xfId="0" applyFont="1" applyBorder="1" applyAlignment="1">
      <alignment horizontal="center" vertical="center"/>
    </xf>
    <xf numFmtId="0" fontId="52" fillId="0" borderId="0" xfId="0" applyFont="1" applyAlignment="1">
      <alignment horizontal="left" vertical="center"/>
    </xf>
    <xf numFmtId="181" fontId="14" fillId="2" borderId="8" xfId="0" applyNumberFormat="1" applyFont="1" applyFill="1" applyBorder="1" applyAlignment="1">
      <alignment horizontal="right" vertical="center"/>
    </xf>
    <xf numFmtId="181" fontId="14" fillId="2" borderId="10" xfId="0" applyNumberFormat="1" applyFont="1" applyFill="1" applyBorder="1" applyAlignment="1">
      <alignment horizontal="right" vertical="center"/>
    </xf>
    <xf numFmtId="0" fontId="13" fillId="0" borderId="1" xfId="0" quotePrefix="1" applyFont="1" applyBorder="1" applyAlignment="1">
      <alignment horizontal="left" vertical="center" wrapText="1"/>
    </xf>
    <xf numFmtId="0" fontId="6" fillId="0" borderId="73" xfId="0" applyFont="1" applyBorder="1" applyAlignment="1">
      <alignment horizontal="left" vertical="center"/>
    </xf>
    <xf numFmtId="0" fontId="20" fillId="0" borderId="1"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1" xfId="0" applyFont="1" applyBorder="1" applyAlignment="1">
      <alignment horizontal="center" vertical="center" shrinkToFit="1"/>
    </xf>
    <xf numFmtId="0" fontId="20" fillId="0" borderId="12" xfId="0" applyFont="1" applyBorder="1" applyAlignment="1">
      <alignment horizontal="center" vertical="center" shrinkToFit="1"/>
    </xf>
    <xf numFmtId="0" fontId="20" fillId="0" borderId="13" xfId="0" applyFont="1" applyBorder="1" applyAlignment="1">
      <alignment horizontal="center" vertical="center" shrinkToFit="1"/>
    </xf>
    <xf numFmtId="0" fontId="20" fillId="0" borderId="1" xfId="0" applyFont="1" applyBorder="1" applyAlignment="1">
      <alignment horizontal="center" vertical="center" shrinkToFit="1"/>
    </xf>
    <xf numFmtId="0" fontId="20" fillId="0" borderId="1" xfId="0" applyFont="1" applyBorder="1" applyAlignment="1">
      <alignment horizontal="center" vertical="center"/>
    </xf>
    <xf numFmtId="0" fontId="20" fillId="0" borderId="3" xfId="0" quotePrefix="1" applyFont="1" applyBorder="1" applyAlignment="1">
      <alignment horizontal="center" vertical="center"/>
    </xf>
    <xf numFmtId="0" fontId="20" fillId="0" borderId="2" xfId="0" quotePrefix="1" applyFont="1" applyBorder="1" applyAlignment="1">
      <alignment horizontal="center" vertical="center"/>
    </xf>
    <xf numFmtId="0" fontId="20" fillId="0" borderId="5" xfId="0" quotePrefix="1" applyFont="1" applyBorder="1" applyAlignment="1">
      <alignment horizontal="center" vertical="center"/>
    </xf>
    <xf numFmtId="0" fontId="20" fillId="0" borderId="6" xfId="0" quotePrefix="1" applyFont="1" applyBorder="1" applyAlignment="1">
      <alignment horizontal="center" vertical="center"/>
    </xf>
    <xf numFmtId="0" fontId="20" fillId="0" borderId="2" xfId="0" applyFont="1" applyBorder="1" applyAlignment="1">
      <alignment horizontal="center" vertical="center"/>
    </xf>
    <xf numFmtId="0" fontId="20" fillId="0" borderId="6" xfId="0" applyFont="1" applyBorder="1" applyAlignment="1">
      <alignment horizontal="center" vertical="center"/>
    </xf>
    <xf numFmtId="0" fontId="20" fillId="0" borderId="2" xfId="0" applyFont="1" applyBorder="1" applyAlignment="1">
      <alignment horizontal="left" vertical="center" wrapText="1" shrinkToFit="1"/>
    </xf>
    <xf numFmtId="0" fontId="20" fillId="0" borderId="71" xfId="0" applyFont="1" applyBorder="1" applyAlignment="1">
      <alignment horizontal="left" vertical="center" wrapText="1" shrinkToFit="1"/>
    </xf>
    <xf numFmtId="0" fontId="20" fillId="0" borderId="6" xfId="0" quotePrefix="1" applyFont="1" applyBorder="1" applyAlignment="1">
      <alignment horizontal="left" vertical="center"/>
    </xf>
    <xf numFmtId="0" fontId="20" fillId="0" borderId="70" xfId="0" quotePrefix="1" applyFont="1" applyBorder="1" applyAlignment="1">
      <alignment horizontal="left" vertical="center"/>
    </xf>
    <xf numFmtId="0" fontId="20" fillId="0" borderId="8" xfId="0" quotePrefix="1" applyFont="1" applyBorder="1" applyAlignment="1">
      <alignment horizontal="left" vertical="center"/>
    </xf>
    <xf numFmtId="0" fontId="20" fillId="0" borderId="9" xfId="0" quotePrefix="1" applyFont="1" applyBorder="1" applyAlignment="1">
      <alignment horizontal="left" vertical="center"/>
    </xf>
    <xf numFmtId="179" fontId="20" fillId="0" borderId="9" xfId="0" applyNumberFormat="1" applyFont="1" applyBorder="1" applyAlignment="1">
      <alignment horizontal="left" vertical="center"/>
    </xf>
    <xf numFmtId="179" fontId="20" fillId="0" borderId="20" xfId="0" applyNumberFormat="1" applyFont="1" applyBorder="1" applyAlignment="1">
      <alignment horizontal="left" vertical="center"/>
    </xf>
    <xf numFmtId="187" fontId="20" fillId="0" borderId="9" xfId="1" applyNumberFormat="1" applyFont="1" applyBorder="1" applyAlignment="1">
      <alignment horizontal="left" vertical="center"/>
    </xf>
    <xf numFmtId="187" fontId="20" fillId="0" borderId="20" xfId="1" applyNumberFormat="1" applyFont="1" applyBorder="1" applyAlignment="1">
      <alignment horizontal="left" vertical="center"/>
    </xf>
    <xf numFmtId="0" fontId="18" fillId="0" borderId="0" xfId="0" applyFont="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186" fontId="20" fillId="0" borderId="1" xfId="0" applyNumberFormat="1" applyFont="1" applyBorder="1" applyAlignment="1">
      <alignment horizontal="center" vertical="center"/>
    </xf>
    <xf numFmtId="186" fontId="20" fillId="0" borderId="18" xfId="0" applyNumberFormat="1" applyFont="1" applyBorder="1" applyAlignment="1">
      <alignment horizontal="center" vertical="center"/>
    </xf>
    <xf numFmtId="0" fontId="20" fillId="0" borderId="26" xfId="0" applyFont="1" applyBorder="1" applyAlignment="1">
      <alignment horizontal="center" vertical="center"/>
    </xf>
    <xf numFmtId="0" fontId="20" fillId="0" borderId="27" xfId="0" applyFont="1" applyBorder="1" applyAlignment="1">
      <alignment horizontal="center" vertical="center"/>
    </xf>
    <xf numFmtId="0" fontId="21" fillId="0" borderId="27" xfId="0" applyFont="1" applyBorder="1" applyAlignment="1">
      <alignment horizontal="center" vertical="center"/>
    </xf>
    <xf numFmtId="178" fontId="20" fillId="0" borderId="24" xfId="0" applyNumberFormat="1" applyFont="1" applyBorder="1" applyAlignment="1">
      <alignment horizontal="center" vertical="center"/>
    </xf>
    <xf numFmtId="178" fontId="20" fillId="0" borderId="0" xfId="0" applyNumberFormat="1" applyFont="1" applyBorder="1" applyAlignment="1">
      <alignment horizontal="center" vertical="center"/>
    </xf>
    <xf numFmtId="178" fontId="20" fillId="2" borderId="0" xfId="0" applyNumberFormat="1" applyFont="1" applyFill="1" applyBorder="1" applyAlignment="1">
      <alignment horizontal="center" vertical="center"/>
    </xf>
    <xf numFmtId="0" fontId="22" fillId="0" borderId="0" xfId="0" applyFont="1" applyAlignment="1">
      <alignment horizontal="left"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43" fillId="0" borderId="24" xfId="0" applyFont="1" applyBorder="1" applyAlignment="1">
      <alignment horizontal="center" vertical="center"/>
    </xf>
    <xf numFmtId="0" fontId="23" fillId="0" borderId="0" xfId="0" applyFont="1" applyBorder="1" applyAlignment="1">
      <alignment horizontal="center" vertical="center"/>
    </xf>
    <xf numFmtId="0" fontId="23" fillId="0" borderId="25" xfId="0" applyFont="1" applyBorder="1" applyAlignment="1">
      <alignment horizontal="center" vertical="center"/>
    </xf>
    <xf numFmtId="178" fontId="23" fillId="0" borderId="24" xfId="0" applyNumberFormat="1" applyFont="1" applyBorder="1" applyAlignment="1">
      <alignment horizontal="center" vertical="center"/>
    </xf>
    <xf numFmtId="178" fontId="23" fillId="0" borderId="0" xfId="0" applyNumberFormat="1" applyFont="1" applyBorder="1" applyAlignment="1">
      <alignment horizontal="center" vertical="center"/>
    </xf>
    <xf numFmtId="178" fontId="23" fillId="0" borderId="25" xfId="0" applyNumberFormat="1" applyFont="1" applyBorder="1" applyAlignment="1">
      <alignment horizontal="center" vertical="center"/>
    </xf>
    <xf numFmtId="0" fontId="20" fillId="2" borderId="1" xfId="0" applyFont="1" applyFill="1" applyBorder="1" applyAlignment="1">
      <alignment horizontal="left" vertical="center" wrapText="1"/>
    </xf>
    <xf numFmtId="0" fontId="20" fillId="0" borderId="23"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 fillId="0" borderId="0" xfId="0" applyFont="1" applyAlignment="1">
      <alignment vertical="center" wrapText="1" shrinkToFit="1"/>
    </xf>
    <xf numFmtId="0" fontId="2" fillId="0" borderId="0" xfId="0" applyFont="1" applyAlignment="1">
      <alignment horizontal="left" vertical="center" wrapText="1" shrinkToFit="1"/>
    </xf>
    <xf numFmtId="0" fontId="2" fillId="0" borderId="0" xfId="0" applyFont="1" applyAlignment="1">
      <alignment horizontal="center" vertical="center" wrapText="1" shrinkToFit="1"/>
    </xf>
    <xf numFmtId="0" fontId="2" fillId="2" borderId="0" xfId="0" applyFont="1" applyFill="1" applyAlignment="1">
      <alignment horizontal="left" vertical="center"/>
    </xf>
    <xf numFmtId="0" fontId="9" fillId="0" borderId="1" xfId="0" applyFont="1" applyBorder="1" applyAlignment="1">
      <alignment horizontal="center" vertical="center" wrapText="1" shrinkToFit="1"/>
    </xf>
    <xf numFmtId="0" fontId="9" fillId="0" borderId="1" xfId="0" applyFont="1" applyBorder="1" applyAlignment="1">
      <alignment horizontal="center" vertical="center" shrinkToFit="1"/>
    </xf>
    <xf numFmtId="0" fontId="8" fillId="0" borderId="0" xfId="0" applyFont="1" applyAlignment="1">
      <alignment horizontal="left" vertical="center"/>
    </xf>
    <xf numFmtId="0" fontId="2" fillId="0" borderId="0" xfId="0" quotePrefix="1" applyFont="1" applyAlignment="1">
      <alignment horizontal="left" vertical="center"/>
    </xf>
    <xf numFmtId="180" fontId="9" fillId="0" borderId="1" xfId="0" applyNumberFormat="1" applyFont="1" applyBorder="1" applyAlignment="1">
      <alignment horizontal="center" vertical="center" shrinkToFit="1"/>
    </xf>
    <xf numFmtId="0" fontId="9" fillId="0" borderId="1" xfId="0" applyFont="1" applyBorder="1" applyAlignment="1">
      <alignment horizontal="center" vertical="center"/>
    </xf>
    <xf numFmtId="181" fontId="9" fillId="0" borderId="1" xfId="0" applyNumberFormat="1" applyFont="1" applyBorder="1" applyAlignment="1">
      <alignment horizontal="right" vertical="center"/>
    </xf>
    <xf numFmtId="176" fontId="4" fillId="0" borderId="0" xfId="0" applyNumberFormat="1" applyFont="1" applyAlignment="1">
      <alignment horizontal="left" vertical="center" shrinkToFit="1"/>
    </xf>
    <xf numFmtId="177" fontId="4" fillId="0" borderId="0" xfId="0" applyNumberFormat="1" applyFont="1" applyAlignment="1">
      <alignment horizontal="left" vertical="center" shrinkToFit="1"/>
    </xf>
    <xf numFmtId="0" fontId="25" fillId="0" borderId="6" xfId="0" applyFont="1" applyBorder="1" applyAlignment="1">
      <alignment horizontal="left" vertical="center" wrapText="1" shrinkToFit="1"/>
    </xf>
    <xf numFmtId="0" fontId="2" fillId="0" borderId="6" xfId="0" applyFont="1" applyBorder="1" applyAlignment="1">
      <alignment horizontal="left" vertical="center" wrapText="1" shrinkToFit="1"/>
    </xf>
    <xf numFmtId="0" fontId="15" fillId="0" borderId="0" xfId="0" applyFont="1" applyAlignment="1">
      <alignment horizontal="left" vertical="center"/>
    </xf>
    <xf numFmtId="0" fontId="8" fillId="0" borderId="0" xfId="0" applyFont="1" applyAlignment="1">
      <alignment horizontal="center" vertical="center"/>
    </xf>
    <xf numFmtId="0" fontId="16" fillId="0" borderId="0" xfId="0" applyFont="1" applyAlignment="1">
      <alignment horizontal="center" vertical="center"/>
    </xf>
    <xf numFmtId="0" fontId="4" fillId="0" borderId="0" xfId="0" applyFont="1" applyAlignment="1">
      <alignment horizontal="left" vertical="center" shrinkToFit="1"/>
    </xf>
    <xf numFmtId="0" fontId="2" fillId="0" borderId="0" xfId="0" applyFont="1" applyAlignment="1">
      <alignment horizontal="left" vertical="center"/>
    </xf>
    <xf numFmtId="0" fontId="2" fillId="0" borderId="0" xfId="0" applyFont="1" applyAlignment="1">
      <alignment horizontal="center" vertical="center"/>
    </xf>
    <xf numFmtId="183" fontId="4" fillId="0" borderId="0" xfId="0" applyNumberFormat="1" applyFont="1" applyAlignment="1">
      <alignment horizontal="left" vertical="center" wrapText="1" shrinkToFit="1"/>
    </xf>
    <xf numFmtId="0" fontId="4" fillId="0" borderId="0" xfId="0" applyFont="1" applyAlignment="1">
      <alignment horizontal="left" vertical="center" wrapText="1" shrinkToFit="1"/>
    </xf>
    <xf numFmtId="0" fontId="4" fillId="0" borderId="0" xfId="0" applyFont="1" applyAlignment="1">
      <alignment horizontal="center" vertical="center"/>
    </xf>
    <xf numFmtId="0" fontId="4" fillId="0" borderId="0" xfId="0" applyFont="1" applyAlignment="1">
      <alignment horizontal="left" vertical="center"/>
    </xf>
    <xf numFmtId="177" fontId="4" fillId="0" borderId="0" xfId="0" applyNumberFormat="1" applyFont="1" applyAlignment="1">
      <alignment horizontal="left" vertical="center"/>
    </xf>
    <xf numFmtId="0" fontId="4" fillId="0" borderId="0" xfId="0" applyFont="1" applyAlignment="1">
      <alignment horizontal="center" vertical="center" wrapText="1" shrinkToFit="1"/>
    </xf>
    <xf numFmtId="184" fontId="4" fillId="0" borderId="0" xfId="0" applyNumberFormat="1" applyFont="1" applyAlignment="1">
      <alignment horizontal="left" vertical="center" wrapText="1" shrinkToFit="1"/>
    </xf>
    <xf numFmtId="0" fontId="3" fillId="0" borderId="0" xfId="0" applyFont="1" applyAlignment="1">
      <alignment horizontal="left" vertical="center" wrapText="1" shrinkToFit="1"/>
    </xf>
    <xf numFmtId="185" fontId="4" fillId="0" borderId="0" xfId="1" applyNumberFormat="1" applyFont="1" applyAlignment="1">
      <alignment horizontal="left" vertical="center"/>
    </xf>
    <xf numFmtId="182" fontId="4" fillId="0" borderId="0" xfId="0" applyNumberFormat="1" applyFont="1" applyAlignment="1">
      <alignment horizontal="left" vertical="center" wrapText="1" shrinkToFit="1"/>
    </xf>
    <xf numFmtId="185" fontId="4" fillId="0" borderId="0" xfId="1" applyNumberFormat="1" applyFont="1" applyAlignment="1">
      <alignment horizontal="right" vertical="center"/>
    </xf>
    <xf numFmtId="0" fontId="9" fillId="0" borderId="0" xfId="0" applyFont="1" applyBorder="1" applyAlignment="1">
      <alignment horizontal="center" vertical="center" wrapText="1" shrinkToFit="1"/>
    </xf>
    <xf numFmtId="0" fontId="9" fillId="0" borderId="0" xfId="0" applyFont="1" applyBorder="1" applyAlignment="1">
      <alignment horizontal="center" vertical="center" shrinkToFit="1"/>
    </xf>
    <xf numFmtId="180" fontId="9" fillId="0" borderId="0" xfId="0" applyNumberFormat="1" applyFont="1" applyBorder="1" applyAlignment="1">
      <alignment horizontal="center" vertical="center" shrinkToFit="1"/>
    </xf>
    <xf numFmtId="0" fontId="9" fillId="0" borderId="0" xfId="0" applyFont="1" applyBorder="1" applyAlignment="1">
      <alignment horizontal="center" vertical="center"/>
    </xf>
    <xf numFmtId="181" fontId="9" fillId="0" borderId="0" xfId="0" applyNumberFormat="1" applyFont="1" applyBorder="1" applyAlignment="1">
      <alignment horizontal="right" vertical="center"/>
    </xf>
    <xf numFmtId="178" fontId="8" fillId="0" borderId="0" xfId="0" applyNumberFormat="1" applyFont="1" applyAlignment="1">
      <alignment horizontal="center" vertical="center"/>
    </xf>
    <xf numFmtId="0" fontId="2" fillId="0" borderId="0" xfId="0" applyFont="1" applyAlignment="1">
      <alignment horizontal="right"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2" fillId="0" borderId="0" xfId="0" applyFont="1" applyAlignment="1">
      <alignment horizontal="left" vertical="center" shrinkToFit="1"/>
    </xf>
    <xf numFmtId="0" fontId="4" fillId="0" borderId="0" xfId="0" applyFont="1" applyAlignment="1">
      <alignment horizontal="center" vertical="center" shrinkToFit="1"/>
    </xf>
    <xf numFmtId="178" fontId="2" fillId="0" borderId="0" xfId="0" applyNumberFormat="1" applyFont="1" applyAlignment="1">
      <alignment horizontal="left" vertical="center"/>
    </xf>
    <xf numFmtId="0" fontId="30" fillId="4" borderId="0" xfId="0" applyFont="1" applyFill="1" applyAlignment="1" applyProtection="1">
      <alignment horizontal="center" vertical="center" wrapText="1"/>
      <protection locked="0"/>
    </xf>
    <xf numFmtId="0" fontId="30" fillId="4" borderId="0" xfId="0" applyFont="1" applyFill="1" applyAlignment="1" applyProtection="1">
      <alignment horizontal="center" vertical="center"/>
      <protection locked="0"/>
    </xf>
    <xf numFmtId="0" fontId="10" fillId="6" borderId="8" xfId="0" applyFont="1" applyFill="1" applyBorder="1" applyAlignment="1" applyProtection="1">
      <alignment horizontal="center" vertical="center"/>
      <protection locked="0"/>
    </xf>
    <xf numFmtId="0" fontId="10" fillId="6" borderId="9" xfId="0" applyFont="1" applyFill="1" applyBorder="1" applyAlignment="1" applyProtection="1">
      <alignment horizontal="center" vertical="center"/>
      <protection locked="0"/>
    </xf>
    <xf numFmtId="0" fontId="10" fillId="6" borderId="10" xfId="0" applyFont="1" applyFill="1" applyBorder="1" applyAlignment="1" applyProtection="1">
      <alignment horizontal="center" vertical="center"/>
      <protection locked="0"/>
    </xf>
    <xf numFmtId="0" fontId="10" fillId="6" borderId="1" xfId="0" applyFont="1" applyFill="1" applyBorder="1" applyAlignment="1" applyProtection="1">
      <alignment horizontal="center" vertical="center"/>
      <protection locked="0"/>
    </xf>
    <xf numFmtId="0" fontId="54" fillId="0" borderId="0" xfId="0" applyFont="1" applyAlignment="1" applyProtection="1">
      <alignment horizontal="left" vertical="center" wrapText="1"/>
      <protection locked="0"/>
    </xf>
    <xf numFmtId="0" fontId="0" fillId="0" borderId="29" xfId="0" applyBorder="1" applyAlignment="1" applyProtection="1">
      <alignment horizontal="center" vertical="center"/>
      <protection locked="0"/>
    </xf>
    <xf numFmtId="0" fontId="0" fillId="0" borderId="0" xfId="0" applyAlignment="1" applyProtection="1">
      <alignment horizontal="center" vertical="center"/>
      <protection locked="0"/>
    </xf>
    <xf numFmtId="0" fontId="6" fillId="0" borderId="24" xfId="0" applyFont="1" applyBorder="1" applyAlignment="1" applyProtection="1">
      <alignment horizontal="left" vertical="center"/>
      <protection locked="0"/>
    </xf>
    <xf numFmtId="0" fontId="6" fillId="0" borderId="0" xfId="0" applyFont="1" applyBorder="1" applyAlignment="1" applyProtection="1">
      <alignment horizontal="left" vertical="center"/>
      <protection locked="0"/>
    </xf>
    <xf numFmtId="0" fontId="0" fillId="0" borderId="26"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30" fillId="4" borderId="49" xfId="0" applyFont="1" applyFill="1" applyBorder="1" applyAlignment="1" applyProtection="1">
      <alignment horizontal="center" vertical="center" wrapText="1"/>
      <protection locked="0"/>
    </xf>
    <xf numFmtId="0" fontId="30" fillId="4" borderId="72" xfId="0" applyFont="1" applyFill="1" applyBorder="1" applyAlignment="1" applyProtection="1">
      <alignment horizontal="center" vertical="center" wrapText="1"/>
      <protection locked="0"/>
    </xf>
    <xf numFmtId="0" fontId="30" fillId="4" borderId="50" xfId="0" applyFont="1" applyFill="1" applyBorder="1" applyAlignment="1" applyProtection="1">
      <alignment horizontal="center" vertical="center" wrapText="1"/>
      <protection locked="0"/>
    </xf>
    <xf numFmtId="0" fontId="33" fillId="4" borderId="49" xfId="0" applyFont="1" applyFill="1" applyBorder="1" applyAlignment="1" applyProtection="1">
      <alignment horizontal="center" vertical="center" wrapText="1"/>
      <protection locked="0"/>
    </xf>
    <xf numFmtId="0" fontId="33" fillId="4" borderId="72" xfId="0" applyFont="1" applyFill="1" applyBorder="1" applyAlignment="1" applyProtection="1">
      <alignment horizontal="center" vertical="center" wrapText="1"/>
      <protection locked="0"/>
    </xf>
    <xf numFmtId="0" fontId="32" fillId="4" borderId="72" xfId="0" applyFont="1" applyFill="1" applyBorder="1" applyAlignment="1" applyProtection="1">
      <alignment horizontal="center" vertical="center" wrapText="1"/>
      <protection locked="0"/>
    </xf>
    <xf numFmtId="0" fontId="32" fillId="4" borderId="50" xfId="0" applyFont="1" applyFill="1" applyBorder="1" applyAlignment="1" applyProtection="1">
      <alignment horizontal="center" vertical="center" wrapText="1"/>
      <protection locked="0"/>
    </xf>
    <xf numFmtId="0" fontId="0" fillId="0" borderId="0" xfId="0" applyBorder="1" applyAlignment="1" applyProtection="1">
      <alignment horizontal="center" vertical="center"/>
      <protection locked="0"/>
    </xf>
    <xf numFmtId="0" fontId="31" fillId="11" borderId="11" xfId="0" applyFont="1" applyFill="1" applyBorder="1" applyAlignment="1" applyProtection="1">
      <alignment horizontal="center" vertical="center"/>
      <protection locked="0"/>
    </xf>
    <xf numFmtId="41" fontId="38" fillId="0" borderId="10" xfId="1" applyFont="1" applyBorder="1" applyAlignment="1">
      <alignment horizontal="center" vertical="center" wrapText="1"/>
    </xf>
    <xf numFmtId="41" fontId="38" fillId="0" borderId="10" xfId="1" applyFont="1" applyBorder="1" applyAlignment="1">
      <alignment horizontal="center" vertical="center"/>
    </xf>
    <xf numFmtId="0" fontId="37" fillId="0" borderId="0" xfId="0" applyFont="1" applyBorder="1" applyAlignment="1" applyProtection="1">
      <alignment horizontal="center" vertical="center" wrapText="1"/>
      <protection locked="0"/>
    </xf>
    <xf numFmtId="0" fontId="32" fillId="4" borderId="0" xfId="0" applyFont="1" applyFill="1" applyAlignment="1" applyProtection="1">
      <alignment horizontal="center" vertical="center" wrapText="1"/>
      <protection locked="0"/>
    </xf>
    <xf numFmtId="0" fontId="31" fillId="8" borderId="46" xfId="0" applyFont="1" applyFill="1" applyBorder="1" applyAlignment="1" applyProtection="1">
      <alignment horizontal="center" vertical="center"/>
      <protection locked="0"/>
    </xf>
    <xf numFmtId="0" fontId="31" fillId="8" borderId="47" xfId="0" applyFont="1" applyFill="1" applyBorder="1" applyAlignment="1" applyProtection="1">
      <alignment horizontal="center" vertical="center"/>
      <protection locked="0"/>
    </xf>
    <xf numFmtId="41" fontId="46" fillId="0" borderId="69" xfId="1" applyFont="1" applyBorder="1" applyAlignment="1">
      <alignment horizontal="center" vertical="center" wrapText="1"/>
    </xf>
    <xf numFmtId="41" fontId="46" fillId="0" borderId="69" xfId="1" applyFont="1" applyBorder="1" applyAlignment="1">
      <alignment horizontal="center" vertical="center"/>
    </xf>
    <xf numFmtId="0" fontId="46" fillId="0" borderId="69" xfId="0" applyFont="1" applyBorder="1" applyAlignment="1">
      <alignment horizontal="center" vertical="center"/>
    </xf>
    <xf numFmtId="3" fontId="46" fillId="0" borderId="69" xfId="0" applyNumberFormat="1" applyFont="1" applyBorder="1" applyAlignment="1">
      <alignment horizontal="center" vertical="center" shrinkToFit="1"/>
    </xf>
    <xf numFmtId="0" fontId="44" fillId="0" borderId="0" xfId="3" applyFont="1" applyAlignment="1">
      <alignment horizontal="center" vertical="center"/>
    </xf>
    <xf numFmtId="0" fontId="45" fillId="12" borderId="0" xfId="3" applyFont="1" applyFill="1" applyAlignment="1">
      <alignment horizontal="right" vertical="center" wrapText="1"/>
    </xf>
    <xf numFmtId="0" fontId="45" fillId="12" borderId="63" xfId="3" applyFont="1" applyFill="1" applyBorder="1" applyAlignment="1">
      <alignment horizontal="center" vertical="center" wrapText="1"/>
    </xf>
    <xf numFmtId="0" fontId="45" fillId="12" borderId="64" xfId="3" applyFont="1" applyFill="1" applyBorder="1" applyAlignment="1">
      <alignment horizontal="center" vertical="center"/>
    </xf>
    <xf numFmtId="0" fontId="45" fillId="12" borderId="65" xfId="3" applyFont="1" applyFill="1" applyBorder="1" applyAlignment="1">
      <alignment horizontal="center" vertical="center"/>
    </xf>
    <xf numFmtId="0" fontId="45" fillId="12" borderId="66" xfId="3" applyFont="1" applyFill="1" applyBorder="1" applyAlignment="1">
      <alignment horizontal="center" vertical="center"/>
    </xf>
    <xf numFmtId="0" fontId="45" fillId="12" borderId="67" xfId="3" applyFont="1" applyFill="1" applyBorder="1" applyAlignment="1">
      <alignment horizontal="center" vertical="center" shrinkToFit="1"/>
    </xf>
    <xf numFmtId="0" fontId="45" fillId="12" borderId="68" xfId="3" applyFont="1" applyFill="1" applyBorder="1" applyAlignment="1">
      <alignment horizontal="center" vertical="center" shrinkToFit="1"/>
    </xf>
    <xf numFmtId="49" fontId="12" fillId="2" borderId="8" xfId="0" quotePrefix="1" applyNumberFormat="1" applyFont="1" applyFill="1" applyBorder="1" applyAlignment="1">
      <alignment horizontal="center" vertical="center"/>
    </xf>
    <xf numFmtId="49" fontId="12" fillId="2" borderId="9" xfId="0" applyNumberFormat="1" applyFont="1" applyFill="1" applyBorder="1" applyAlignment="1">
      <alignment horizontal="center" vertical="center"/>
    </xf>
    <xf numFmtId="49" fontId="12" fillId="2" borderId="10" xfId="0" applyNumberFormat="1" applyFont="1" applyFill="1" applyBorder="1" applyAlignment="1">
      <alignment horizontal="center" vertical="center"/>
    </xf>
  </cellXfs>
  <cellStyles count="4">
    <cellStyle name="쉼표 [0]" xfId="1" builtinId="6"/>
    <cellStyle name="표준" xfId="0" builtinId="0"/>
    <cellStyle name="표준 10 3" xfId="3"/>
    <cellStyle name="표준 3 4" xfId="2"/>
  </cellStyles>
  <dxfs count="7">
    <dxf>
      <fill>
        <patternFill>
          <bgColor rgb="FFFF0000"/>
        </patternFill>
      </fill>
    </dxf>
    <dxf>
      <fill>
        <patternFill>
          <bgColor rgb="FFFF0000"/>
        </patternFill>
      </fill>
    </dxf>
    <dxf>
      <fill>
        <patternFill>
          <bgColor rgb="FFFF0000"/>
        </patternFill>
      </fill>
    </dxf>
    <dxf>
      <fill>
        <patternFill patternType="solid">
          <fgColor auto="1"/>
          <bgColor rgb="FFFF0000"/>
        </patternFill>
      </fill>
    </dxf>
    <dxf>
      <fill>
        <patternFill>
          <bgColor rgb="FFFF0000"/>
        </patternFill>
      </fill>
    </dxf>
    <dxf>
      <fill>
        <patternFill>
          <bgColor rgb="FFFFC000"/>
        </patternFill>
      </fill>
    </dxf>
    <dxf>
      <font>
        <color auto="1"/>
      </font>
      <fill>
        <patternFill>
          <bgColor theme="7"/>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228600</xdr:colOff>
      <xdr:row>0</xdr:row>
      <xdr:rowOff>95250</xdr:rowOff>
    </xdr:from>
    <xdr:to>
      <xdr:col>16</xdr:col>
      <xdr:colOff>638876</xdr:colOff>
      <xdr:row>13</xdr:row>
      <xdr:rowOff>2201288</xdr:rowOff>
    </xdr:to>
    <xdr:pic>
      <xdr:nvPicPr>
        <xdr:cNvPr id="3" name="그림 2"/>
        <xdr:cNvPicPr>
          <a:picLocks noChangeAspect="1"/>
        </xdr:cNvPicPr>
      </xdr:nvPicPr>
      <xdr:blipFill>
        <a:blip xmlns:r="http://schemas.openxmlformats.org/officeDocument/2006/relationships" r:embed="rId1"/>
        <a:stretch>
          <a:fillRect/>
        </a:stretch>
      </xdr:blipFill>
      <xdr:spPr>
        <a:xfrm>
          <a:off x="6210300" y="95250"/>
          <a:ext cx="5020376" cy="7259063"/>
        </a:xfrm>
        <a:prstGeom prst="rect">
          <a:avLst/>
        </a:prstGeom>
      </xdr:spPr>
    </xdr:pic>
    <xdr:clientData/>
  </xdr:twoCellAnchor>
  <xdr:twoCellAnchor editAs="oneCell">
    <xdr:from>
      <xdr:col>17</xdr:col>
      <xdr:colOff>85725</xdr:colOff>
      <xdr:row>0</xdr:row>
      <xdr:rowOff>114300</xdr:rowOff>
    </xdr:from>
    <xdr:to>
      <xdr:col>25</xdr:col>
      <xdr:colOff>629492</xdr:colOff>
      <xdr:row>13</xdr:row>
      <xdr:rowOff>2058390</xdr:rowOff>
    </xdr:to>
    <xdr:pic>
      <xdr:nvPicPr>
        <xdr:cNvPr id="5" name="그림 4"/>
        <xdr:cNvPicPr>
          <a:picLocks noChangeAspect="1"/>
        </xdr:cNvPicPr>
      </xdr:nvPicPr>
      <xdr:blipFill>
        <a:blip xmlns:r="http://schemas.openxmlformats.org/officeDocument/2006/relationships" r:embed="rId2"/>
        <a:stretch>
          <a:fillRect/>
        </a:stretch>
      </xdr:blipFill>
      <xdr:spPr>
        <a:xfrm>
          <a:off x="11363325" y="114300"/>
          <a:ext cx="6030167" cy="7097115"/>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K29"/>
  <sheetViews>
    <sheetView showGridLines="0" topLeftCell="A7" workbookViewId="0">
      <selection activeCell="M16" sqref="M16"/>
    </sheetView>
  </sheetViews>
  <sheetFormatPr defaultRowHeight="16.5"/>
  <cols>
    <col min="1" max="2" width="1.625" customWidth="1"/>
    <col min="10" max="10" width="10" customWidth="1"/>
    <col min="11" max="12" width="1.625" customWidth="1"/>
    <col min="13" max="13" width="33.5" customWidth="1"/>
  </cols>
  <sheetData>
    <row r="1" spans="2:10" ht="9.9499999999999993" customHeight="1" thickBot="1"/>
    <row r="2" spans="2:10" ht="24" customHeight="1" thickBot="1">
      <c r="B2" s="269" t="s">
        <v>420</v>
      </c>
      <c r="C2" s="270"/>
      <c r="D2" s="270"/>
      <c r="E2" s="270"/>
      <c r="F2" s="270"/>
      <c r="G2" s="270"/>
      <c r="H2" s="270"/>
      <c r="I2" s="270"/>
      <c r="J2" s="271"/>
    </row>
    <row r="3" spans="2:10" ht="9.9499999999999993" customHeight="1" thickBot="1"/>
    <row r="4" spans="2:10" ht="9.9499999999999993" customHeight="1">
      <c r="B4" s="201"/>
      <c r="C4" s="228"/>
      <c r="D4" s="228"/>
      <c r="E4" s="228"/>
      <c r="F4" s="228"/>
      <c r="G4" s="228"/>
      <c r="H4" s="228"/>
      <c r="I4" s="228"/>
      <c r="J4" s="203"/>
    </row>
    <row r="5" spans="2:10">
      <c r="B5" s="204"/>
      <c r="C5" s="267" t="s">
        <v>421</v>
      </c>
      <c r="D5" s="267"/>
      <c r="E5" s="267"/>
      <c r="F5" s="267"/>
      <c r="G5" s="267"/>
      <c r="H5" s="267"/>
      <c r="I5" s="267"/>
      <c r="J5" s="268"/>
    </row>
    <row r="6" spans="2:10" ht="54" customHeight="1" thickBot="1">
      <c r="B6" s="207"/>
      <c r="C6" s="272" t="s">
        <v>423</v>
      </c>
      <c r="D6" s="276"/>
      <c r="E6" s="276"/>
      <c r="F6" s="276"/>
      <c r="G6" s="276"/>
      <c r="H6" s="276"/>
      <c r="I6" s="276"/>
      <c r="J6" s="277"/>
    </row>
    <row r="7" spans="2:10" ht="9.9499999999999993" customHeight="1" thickBot="1">
      <c r="B7" s="206"/>
      <c r="C7" s="229"/>
      <c r="D7" s="230"/>
      <c r="E7" s="230"/>
      <c r="F7" s="230"/>
      <c r="G7" s="230"/>
      <c r="H7" s="230"/>
      <c r="I7" s="230"/>
      <c r="J7" s="230"/>
    </row>
    <row r="8" spans="2:10" ht="9.9499999999999993" customHeight="1">
      <c r="B8" s="201"/>
      <c r="C8" s="228"/>
      <c r="D8" s="228"/>
      <c r="E8" s="228"/>
      <c r="F8" s="228"/>
      <c r="G8" s="228"/>
      <c r="H8" s="228"/>
      <c r="I8" s="228"/>
      <c r="J8" s="203"/>
    </row>
    <row r="9" spans="2:10">
      <c r="B9" s="204"/>
      <c r="C9" s="267" t="s">
        <v>422</v>
      </c>
      <c r="D9" s="267"/>
      <c r="E9" s="267"/>
      <c r="F9" s="267"/>
      <c r="G9" s="267"/>
      <c r="H9" s="267"/>
      <c r="I9" s="267"/>
      <c r="J9" s="268"/>
    </row>
    <row r="10" spans="2:10" ht="210" customHeight="1" thickBot="1">
      <c r="B10" s="207"/>
      <c r="C10" s="272" t="s">
        <v>424</v>
      </c>
      <c r="D10" s="273"/>
      <c r="E10" s="273"/>
      <c r="F10" s="273"/>
      <c r="G10" s="273"/>
      <c r="H10" s="273"/>
      <c r="I10" s="273"/>
      <c r="J10" s="274"/>
    </row>
    <row r="11" spans="2:10" ht="9.9499999999999993" customHeight="1" thickBot="1">
      <c r="B11" s="206"/>
      <c r="C11" s="229"/>
      <c r="D11" s="231"/>
      <c r="E11" s="231"/>
      <c r="F11" s="231"/>
      <c r="G11" s="231"/>
      <c r="H11" s="231"/>
      <c r="I11" s="231"/>
      <c r="J11" s="231"/>
    </row>
    <row r="12" spans="2:10" ht="9.9499999999999993" customHeight="1">
      <c r="B12" s="201"/>
      <c r="C12" s="228"/>
      <c r="D12" s="228"/>
      <c r="E12" s="228"/>
      <c r="F12" s="228"/>
      <c r="G12" s="228"/>
      <c r="H12" s="228"/>
      <c r="I12" s="228"/>
      <c r="J12" s="203"/>
    </row>
    <row r="13" spans="2:10" ht="16.5" customHeight="1">
      <c r="B13" s="204"/>
      <c r="C13" s="267" t="s">
        <v>425</v>
      </c>
      <c r="D13" s="267"/>
      <c r="E13" s="267"/>
      <c r="F13" s="267"/>
      <c r="G13" s="267"/>
      <c r="H13" s="267"/>
      <c r="I13" s="267"/>
      <c r="J13" s="268"/>
    </row>
    <row r="14" spans="2:10" ht="213.75" customHeight="1" thickBot="1">
      <c r="B14" s="207"/>
      <c r="C14" s="272" t="s">
        <v>457</v>
      </c>
      <c r="D14" s="273"/>
      <c r="E14" s="273"/>
      <c r="F14" s="273"/>
      <c r="G14" s="273"/>
      <c r="H14" s="273"/>
      <c r="I14" s="273"/>
      <c r="J14" s="274"/>
    </row>
    <row r="15" spans="2:10" ht="9.9499999999999993" customHeight="1" thickBot="1"/>
    <row r="16" spans="2:10" ht="9.9499999999999993" customHeight="1">
      <c r="B16" s="201"/>
      <c r="C16" s="228"/>
      <c r="D16" s="228"/>
      <c r="E16" s="228"/>
      <c r="F16" s="228"/>
      <c r="G16" s="228"/>
      <c r="H16" s="228"/>
      <c r="I16" s="228"/>
      <c r="J16" s="203"/>
    </row>
    <row r="17" spans="2:11" ht="16.5" customHeight="1">
      <c r="B17" s="204"/>
      <c r="C17" s="267" t="s">
        <v>426</v>
      </c>
      <c r="D17" s="267"/>
      <c r="E17" s="267"/>
      <c r="F17" s="267"/>
      <c r="G17" s="267"/>
      <c r="H17" s="267"/>
      <c r="I17" s="267"/>
      <c r="J17" s="268"/>
    </row>
    <row r="18" spans="2:11" ht="51.75" customHeight="1" thickBot="1">
      <c r="B18" s="207"/>
      <c r="C18" s="272" t="s">
        <v>427</v>
      </c>
      <c r="D18" s="272"/>
      <c r="E18" s="272"/>
      <c r="F18" s="272"/>
      <c r="G18" s="272"/>
      <c r="H18" s="272"/>
      <c r="I18" s="272"/>
      <c r="J18" s="275"/>
    </row>
    <row r="19" spans="2:11" ht="17.25" thickBot="1"/>
    <row r="20" spans="2:11" ht="9.9499999999999993" customHeight="1">
      <c r="B20" s="201"/>
      <c r="C20" s="228"/>
      <c r="D20" s="228"/>
      <c r="E20" s="228"/>
      <c r="F20" s="228"/>
      <c r="G20" s="228"/>
      <c r="H20" s="228"/>
      <c r="I20" s="228"/>
      <c r="J20" s="203"/>
    </row>
    <row r="21" spans="2:11" ht="16.5" customHeight="1">
      <c r="B21" s="204"/>
      <c r="C21" s="267" t="s">
        <v>440</v>
      </c>
      <c r="D21" s="267"/>
      <c r="E21" s="267"/>
      <c r="F21" s="267"/>
      <c r="G21" s="267"/>
      <c r="H21" s="267"/>
      <c r="I21" s="267"/>
      <c r="J21" s="268"/>
    </row>
    <row r="22" spans="2:11" ht="33" customHeight="1" thickBot="1">
      <c r="B22" s="207"/>
      <c r="C22" s="272" t="s">
        <v>441</v>
      </c>
      <c r="D22" s="272"/>
      <c r="E22" s="272"/>
      <c r="F22" s="272"/>
      <c r="G22" s="272"/>
      <c r="H22" s="272"/>
      <c r="I22" s="272"/>
      <c r="J22" s="275"/>
    </row>
    <row r="23" spans="2:11" ht="17.25" customHeight="1"/>
    <row r="24" spans="2:11">
      <c r="B24" s="279" t="s">
        <v>480</v>
      </c>
      <c r="C24" s="279"/>
      <c r="D24" s="279"/>
      <c r="E24" s="279"/>
      <c r="F24" s="279"/>
      <c r="G24" s="279"/>
      <c r="H24" s="279"/>
      <c r="I24" s="279"/>
      <c r="J24" s="279"/>
    </row>
    <row r="25" spans="2:11" s="261" customFormat="1">
      <c r="B25" s="278" t="s">
        <v>481</v>
      </c>
      <c r="C25" s="278"/>
      <c r="D25" s="278"/>
      <c r="E25" s="278"/>
      <c r="F25" s="278"/>
      <c r="G25" s="278"/>
      <c r="H25" s="278"/>
      <c r="I25" s="278"/>
      <c r="J25" s="278"/>
      <c r="K25"/>
    </row>
    <row r="26" spans="2:11">
      <c r="B26" s="260"/>
      <c r="C26" s="266" t="s">
        <v>458</v>
      </c>
      <c r="D26" s="266"/>
      <c r="E26" s="266"/>
      <c r="F26" s="266"/>
      <c r="G26" s="266"/>
      <c r="H26" s="266"/>
      <c r="I26" s="266"/>
      <c r="J26" s="266"/>
      <c r="K26" s="266"/>
    </row>
    <row r="27" spans="2:11">
      <c r="B27" s="260"/>
      <c r="C27" s="266" t="s">
        <v>482</v>
      </c>
      <c r="D27" s="266"/>
      <c r="E27" s="266"/>
      <c r="F27" s="266"/>
      <c r="G27" s="266"/>
      <c r="H27" s="266"/>
      <c r="I27" s="266"/>
      <c r="J27" s="266"/>
      <c r="K27" s="266"/>
    </row>
    <row r="28" spans="2:11">
      <c r="C28" s="266" t="s">
        <v>478</v>
      </c>
      <c r="D28" s="266"/>
      <c r="E28" s="266"/>
      <c r="F28" s="266"/>
      <c r="G28" s="266"/>
      <c r="H28" s="266"/>
      <c r="I28" s="266"/>
      <c r="J28" s="266"/>
      <c r="K28" s="266"/>
    </row>
    <row r="29" spans="2:11">
      <c r="C29" s="261" t="s">
        <v>483</v>
      </c>
    </row>
  </sheetData>
  <mergeCells count="16">
    <mergeCell ref="C28:K28"/>
    <mergeCell ref="C5:J5"/>
    <mergeCell ref="B2:J2"/>
    <mergeCell ref="C9:J9"/>
    <mergeCell ref="C10:J10"/>
    <mergeCell ref="C18:J18"/>
    <mergeCell ref="C13:J13"/>
    <mergeCell ref="C14:J14"/>
    <mergeCell ref="C17:J17"/>
    <mergeCell ref="C6:J6"/>
    <mergeCell ref="C27:K27"/>
    <mergeCell ref="B25:J25"/>
    <mergeCell ref="C21:J21"/>
    <mergeCell ref="C22:J22"/>
    <mergeCell ref="B24:J24"/>
    <mergeCell ref="C26:K26"/>
  </mergeCells>
  <phoneticPr fontId="1" type="noConversion"/>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selection activeCell="G25" sqref="G25"/>
    </sheetView>
  </sheetViews>
  <sheetFormatPr defaultRowHeight="16.5"/>
  <cols>
    <col min="6" max="6" width="15.125" customWidth="1"/>
  </cols>
  <sheetData>
    <row r="1" spans="1:6">
      <c r="A1" t="s">
        <v>413</v>
      </c>
    </row>
    <row r="2" spans="1:6">
      <c r="A2" t="str">
        <f>MID(과제정보!D8,1,4)&amp;"-"&amp;MID(과제정보!D8,5,2)&amp;"-"&amp;MID(과제정보!D8,7,2)</f>
        <v>2025-09-01</v>
      </c>
      <c r="B2" t="str">
        <f>MID(과제정보!E8,1,4)&amp;"-"&amp;MID(과제정보!E8,5,2)&amp;"-"&amp;MID(과제정보!E8,7,2)</f>
        <v>2026-07-31</v>
      </c>
      <c r="D2">
        <f>IFERROR(IF((DATEDIF(A2,B2,$A$1)+1)&gt;=1,(DATEDIF(A2,B2,$A$1))+1,0),0)</f>
        <v>11</v>
      </c>
      <c r="F2" s="157">
        <f>과제정보!G8*D2</f>
        <v>40700000</v>
      </c>
    </row>
    <row r="3" spans="1:6">
      <c r="A3" t="str">
        <f>MID(과제정보!D9,1,4)&amp;"-"&amp;MID(과제정보!D9,5,2)&amp;"-"&amp;MID(과제정보!D9,7,2)</f>
        <v>--</v>
      </c>
      <c r="B3" t="str">
        <f>MID(과제정보!E9,1,4)&amp;"-"&amp;MID(과제정보!E9,5,2)&amp;"-"&amp;MID(과제정보!E9,7,2)</f>
        <v>--</v>
      </c>
      <c r="D3">
        <f t="shared" ref="D3:D9" si="0">IFERROR(IF((DATEDIF(A3,B3,$A$1)+1)&gt;=1,(DATEDIF(A3,B3,$A$1))+1,0),0)</f>
        <v>0</v>
      </c>
      <c r="F3" s="157">
        <f>과제정보!G9*D3</f>
        <v>0</v>
      </c>
    </row>
    <row r="4" spans="1:6">
      <c r="A4" t="str">
        <f>MID(과제정보!D10,1,4)&amp;"-"&amp;MID(과제정보!D10,5,2)&amp;"-"&amp;MID(과제정보!D10,7,2)</f>
        <v>--</v>
      </c>
      <c r="B4" t="str">
        <f>MID(과제정보!E10,1,4)&amp;"-"&amp;MID(과제정보!E10,5,2)&amp;"-"&amp;MID(과제정보!E10,7,2)</f>
        <v>--</v>
      </c>
      <c r="D4">
        <f t="shared" si="0"/>
        <v>0</v>
      </c>
      <c r="F4" s="157">
        <f>과제정보!G10*D4</f>
        <v>0</v>
      </c>
    </row>
    <row r="5" spans="1:6">
      <c r="A5" t="str">
        <f>MID(과제정보!D11,1,4)&amp;"-"&amp;MID(과제정보!D11,5,2)&amp;"-"&amp;MID(과제정보!D11,7,2)</f>
        <v>--</v>
      </c>
      <c r="B5" t="str">
        <f>MID(과제정보!E11,1,4)&amp;"-"&amp;MID(과제정보!E11,5,2)&amp;"-"&amp;MID(과제정보!E11,7,2)</f>
        <v>--</v>
      </c>
      <c r="D5">
        <f t="shared" si="0"/>
        <v>0</v>
      </c>
      <c r="F5" s="157">
        <f>과제정보!G11*D5</f>
        <v>0</v>
      </c>
    </row>
    <row r="6" spans="1:6">
      <c r="A6" t="str">
        <f>MID(과제정보!D12,1,4)&amp;"-"&amp;MID(과제정보!D12,5,2)&amp;"-"&amp;MID(과제정보!D12,7,2)</f>
        <v>--</v>
      </c>
      <c r="B6" t="str">
        <f>MID(과제정보!E12,1,4)&amp;"-"&amp;MID(과제정보!E12,5,2)&amp;"-"&amp;MID(과제정보!E12,7,2)</f>
        <v>--</v>
      </c>
      <c r="D6">
        <f t="shared" si="0"/>
        <v>0</v>
      </c>
      <c r="F6" s="157">
        <f>과제정보!G12*D6</f>
        <v>0</v>
      </c>
    </row>
    <row r="7" spans="1:6">
      <c r="A7" t="str">
        <f>MID(과제정보!D13,1,4)&amp;"-"&amp;MID(과제정보!D13,5,2)&amp;"-"&amp;MID(과제정보!D13,7,2)</f>
        <v>--</v>
      </c>
      <c r="B7" t="str">
        <f>MID(과제정보!E13,1,4)&amp;"-"&amp;MID(과제정보!E13,5,2)&amp;"-"&amp;MID(과제정보!E13,7,2)</f>
        <v>--</v>
      </c>
      <c r="D7">
        <f t="shared" si="0"/>
        <v>0</v>
      </c>
      <c r="F7" s="157">
        <f>과제정보!G13*D7</f>
        <v>0</v>
      </c>
    </row>
    <row r="8" spans="1:6">
      <c r="A8" t="str">
        <f>MID(과제정보!D14,1,4)&amp;"-"&amp;MID(과제정보!D14,5,2)&amp;"-"&amp;MID(과제정보!D14,7,2)</f>
        <v>--</v>
      </c>
      <c r="B8" t="str">
        <f>MID(과제정보!E14,1,4)&amp;"-"&amp;MID(과제정보!E14,5,2)&amp;"-"&amp;MID(과제정보!E14,7,2)</f>
        <v>--</v>
      </c>
      <c r="D8">
        <f t="shared" si="0"/>
        <v>0</v>
      </c>
      <c r="F8" s="157">
        <f>과제정보!G14*D8</f>
        <v>0</v>
      </c>
    </row>
    <row r="9" spans="1:6">
      <c r="A9" t="str">
        <f>MID(과제정보!D15,1,4)&amp;"-"&amp;MID(과제정보!D15,5,2)&amp;"-"&amp;MID(과제정보!D15,7,2)</f>
        <v>--</v>
      </c>
      <c r="B9" t="str">
        <f>MID(과제정보!E15,1,4)&amp;"-"&amp;MID(과제정보!E15,5,2)&amp;"-"&amp;MID(과제정보!E15,7,2)</f>
        <v>--</v>
      </c>
      <c r="D9">
        <f t="shared" si="0"/>
        <v>0</v>
      </c>
      <c r="F9" s="157">
        <f>과제정보!G15*D9</f>
        <v>0</v>
      </c>
    </row>
  </sheetData>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K40"/>
  <sheetViews>
    <sheetView showGridLines="0" zoomScale="70" zoomScaleNormal="70" workbookViewId="0">
      <selection activeCell="O32" sqref="O32"/>
    </sheetView>
  </sheetViews>
  <sheetFormatPr defaultRowHeight="16.5"/>
  <cols>
    <col min="1" max="1" width="2.375" customWidth="1"/>
    <col min="2" max="2" width="39.5" customWidth="1"/>
    <col min="3" max="3" width="18.875" bestFit="1" customWidth="1"/>
    <col min="4" max="4" width="5.25" bestFit="1" customWidth="1"/>
    <col min="6" max="6" width="46" customWidth="1"/>
    <col min="7" max="7" width="2.25" customWidth="1"/>
  </cols>
  <sheetData>
    <row r="1" spans="1:8">
      <c r="A1" s="108"/>
      <c r="B1" s="109"/>
      <c r="C1" s="109"/>
      <c r="D1" s="109"/>
      <c r="E1" s="109"/>
      <c r="F1" s="109"/>
      <c r="G1" s="110"/>
    </row>
    <row r="2" spans="1:8" ht="63" customHeight="1">
      <c r="A2" s="111"/>
      <c r="B2" s="515" t="s">
        <v>474</v>
      </c>
      <c r="C2" s="515"/>
      <c r="D2" s="515"/>
      <c r="E2" s="515"/>
      <c r="F2" s="515"/>
      <c r="G2" s="112"/>
      <c r="H2" s="113"/>
    </row>
    <row r="3" spans="1:8">
      <c r="A3" s="111"/>
      <c r="B3" s="498"/>
      <c r="C3" s="498"/>
      <c r="D3" s="498"/>
      <c r="E3" s="498"/>
      <c r="F3" s="498"/>
      <c r="G3" s="114"/>
    </row>
    <row r="4" spans="1:8" ht="7.5" customHeight="1">
      <c r="A4" s="111"/>
      <c r="B4" s="54"/>
      <c r="C4" s="54"/>
      <c r="D4" s="54"/>
      <c r="E4" s="54"/>
      <c r="F4" s="54"/>
      <c r="G4" s="114"/>
    </row>
    <row r="5" spans="1:8" ht="30" customHeight="1">
      <c r="A5" s="115"/>
      <c r="B5" s="116" t="s">
        <v>300</v>
      </c>
      <c r="C5" s="116"/>
      <c r="D5" s="116"/>
      <c r="E5" s="117"/>
      <c r="F5" s="117"/>
      <c r="G5" s="118"/>
      <c r="H5" s="119"/>
    </row>
    <row r="6" spans="1:8" ht="18" thickBot="1">
      <c r="A6" s="115"/>
      <c r="B6" s="116"/>
      <c r="C6" s="116"/>
      <c r="D6" s="116"/>
      <c r="E6" s="117"/>
      <c r="F6" s="117"/>
      <c r="G6" s="118"/>
      <c r="H6" s="119"/>
    </row>
    <row r="7" spans="1:8" ht="24.75" customHeight="1" thickBot="1">
      <c r="A7" s="111"/>
      <c r="B7" s="120" t="s">
        <v>301</v>
      </c>
      <c r="C7" s="121"/>
      <c r="D7" s="122" t="s">
        <v>302</v>
      </c>
      <c r="E7" s="516" t="s">
        <v>303</v>
      </c>
      <c r="F7" s="517"/>
      <c r="G7" s="114"/>
    </row>
    <row r="8" spans="1:8" ht="24.75" customHeight="1" thickBot="1">
      <c r="A8" s="111"/>
      <c r="B8" s="123" t="s">
        <v>304</v>
      </c>
      <c r="C8" s="124">
        <v>8</v>
      </c>
      <c r="D8" s="125" t="s">
        <v>305</v>
      </c>
      <c r="E8" s="117"/>
      <c r="F8" s="126"/>
      <c r="G8" s="114"/>
    </row>
    <row r="9" spans="1:8" ht="24.75" customHeight="1" thickBot="1">
      <c r="A9" s="111"/>
      <c r="B9" s="127" t="s">
        <v>306</v>
      </c>
      <c r="C9" s="128">
        <v>5</v>
      </c>
      <c r="D9" s="125" t="s">
        <v>307</v>
      </c>
      <c r="E9" s="117"/>
      <c r="F9" s="126"/>
      <c r="G9" s="114"/>
    </row>
    <row r="10" spans="1:8" ht="24.75" customHeight="1">
      <c r="A10" s="111"/>
      <c r="B10" s="129" t="s">
        <v>308</v>
      </c>
      <c r="C10" s="130">
        <f>C8*C9</f>
        <v>40</v>
      </c>
      <c r="D10" s="131" t="s">
        <v>305</v>
      </c>
      <c r="E10" s="117"/>
      <c r="F10" s="126"/>
      <c r="G10" s="114"/>
    </row>
    <row r="11" spans="1:8" ht="24.75" customHeight="1">
      <c r="A11" s="111"/>
      <c r="B11" s="129" t="s">
        <v>309</v>
      </c>
      <c r="C11" s="132">
        <f>IF(C10&gt;=15,C8*C9/40*8,0)</f>
        <v>8</v>
      </c>
      <c r="D11" s="133" t="s">
        <v>305</v>
      </c>
      <c r="E11" s="117" t="s">
        <v>310</v>
      </c>
      <c r="F11" s="126"/>
      <c r="G11" s="114"/>
    </row>
    <row r="12" spans="1:8" ht="24.75" customHeight="1">
      <c r="A12" s="111"/>
      <c r="B12" s="129" t="s">
        <v>311</v>
      </c>
      <c r="C12" s="132">
        <f>C10+C11</f>
        <v>48</v>
      </c>
      <c r="D12" s="133" t="s">
        <v>305</v>
      </c>
      <c r="E12" s="117"/>
      <c r="F12" s="126"/>
      <c r="G12" s="114"/>
    </row>
    <row r="13" spans="1:8" ht="24.75" customHeight="1">
      <c r="A13" s="111"/>
      <c r="B13" s="129" t="s">
        <v>312</v>
      </c>
      <c r="C13" s="132">
        <v>7</v>
      </c>
      <c r="D13" s="133" t="s">
        <v>307</v>
      </c>
      <c r="E13" s="117"/>
      <c r="F13" s="126"/>
      <c r="G13" s="114"/>
    </row>
    <row r="14" spans="1:8" ht="24.75" customHeight="1">
      <c r="A14" s="111"/>
      <c r="B14" s="129" t="s">
        <v>313</v>
      </c>
      <c r="C14" s="134">
        <f>C12/C13</f>
        <v>6.8571428571428568</v>
      </c>
      <c r="D14" s="133" t="s">
        <v>305</v>
      </c>
      <c r="E14" s="117"/>
      <c r="F14" s="126"/>
      <c r="G14" s="114"/>
    </row>
    <row r="15" spans="1:8" ht="24.75" customHeight="1">
      <c r="A15" s="111"/>
      <c r="B15" s="129" t="s">
        <v>314</v>
      </c>
      <c r="C15" s="132">
        <v>365</v>
      </c>
      <c r="D15" s="133" t="s">
        <v>307</v>
      </c>
      <c r="E15" s="117"/>
      <c r="F15" s="126"/>
      <c r="G15" s="114"/>
    </row>
    <row r="16" spans="1:8" ht="24.75" customHeight="1">
      <c r="A16" s="111"/>
      <c r="B16" s="129" t="s">
        <v>315</v>
      </c>
      <c r="C16" s="134">
        <f>C15*C14</f>
        <v>2502.8571428571427</v>
      </c>
      <c r="D16" s="133" t="s">
        <v>305</v>
      </c>
      <c r="E16" s="117"/>
      <c r="F16" s="126"/>
      <c r="G16" s="114"/>
    </row>
    <row r="17" spans="1:11" ht="24.75" customHeight="1">
      <c r="A17" s="111"/>
      <c r="B17" s="129" t="s">
        <v>316</v>
      </c>
      <c r="C17" s="132">
        <v>12</v>
      </c>
      <c r="D17" s="133" t="s">
        <v>317</v>
      </c>
      <c r="E17" s="117"/>
      <c r="F17" s="126"/>
      <c r="G17" s="114"/>
    </row>
    <row r="18" spans="1:11" ht="24.75" customHeight="1">
      <c r="A18" s="111"/>
      <c r="B18" s="129" t="s">
        <v>318</v>
      </c>
      <c r="C18" s="134">
        <f>C16/C17</f>
        <v>208.57142857142856</v>
      </c>
      <c r="D18" s="133" t="s">
        <v>305</v>
      </c>
      <c r="E18" s="117"/>
      <c r="F18" s="126"/>
      <c r="G18" s="114"/>
    </row>
    <row r="19" spans="1:11" ht="24.75" customHeight="1">
      <c r="A19" s="111"/>
      <c r="B19" s="135" t="s">
        <v>319</v>
      </c>
      <c r="C19" s="136">
        <f>ROUND(C16/C17,0)</f>
        <v>209</v>
      </c>
      <c r="D19" s="137" t="s">
        <v>305</v>
      </c>
      <c r="E19" s="117"/>
      <c r="F19" s="126"/>
      <c r="G19" s="114"/>
    </row>
    <row r="20" spans="1:11" ht="24.75" customHeight="1">
      <c r="A20" s="111"/>
      <c r="B20" s="138" t="s">
        <v>475</v>
      </c>
      <c r="C20" s="259">
        <v>10030</v>
      </c>
      <c r="D20" s="139" t="s">
        <v>320</v>
      </c>
      <c r="E20" s="117" t="s">
        <v>477</v>
      </c>
      <c r="F20" s="126"/>
      <c r="G20" s="114"/>
    </row>
    <row r="21" spans="1:11" ht="24.75" customHeight="1" thickBot="1">
      <c r="A21" s="111"/>
      <c r="B21" s="140" t="s">
        <v>476</v>
      </c>
      <c r="C21" s="141">
        <f>C19*C20</f>
        <v>2096270</v>
      </c>
      <c r="D21" s="142" t="s">
        <v>320</v>
      </c>
      <c r="E21" s="143" t="s">
        <v>321</v>
      </c>
      <c r="F21" s="144"/>
      <c r="G21" s="114"/>
      <c r="K21" s="145"/>
    </row>
    <row r="22" spans="1:11">
      <c r="A22" s="111"/>
      <c r="B22" s="146"/>
      <c r="C22" s="146"/>
      <c r="D22" s="146"/>
      <c r="E22" s="146"/>
      <c r="F22" s="146"/>
      <c r="G22" s="114"/>
    </row>
    <row r="23" spans="1:11" ht="27.75" customHeight="1">
      <c r="A23" s="115"/>
      <c r="B23" s="147" t="s">
        <v>322</v>
      </c>
      <c r="C23" s="147"/>
      <c r="D23" s="147"/>
      <c r="E23" s="148"/>
      <c r="F23" s="148"/>
      <c r="G23" s="118"/>
      <c r="H23" s="149"/>
    </row>
    <row r="24" spans="1:11" ht="17.25">
      <c r="A24" s="111"/>
      <c r="B24" s="150" t="s">
        <v>323</v>
      </c>
      <c r="C24" s="148"/>
      <c r="D24" s="148"/>
      <c r="E24" s="148"/>
      <c r="F24" s="148"/>
      <c r="G24" s="114"/>
    </row>
    <row r="25" spans="1:11" ht="2.25" customHeight="1">
      <c r="A25" s="111"/>
      <c r="B25" s="150"/>
      <c r="C25" s="148"/>
      <c r="D25" s="148"/>
      <c r="E25" s="148"/>
      <c r="F25" s="148"/>
      <c r="G25" s="114"/>
      <c r="H25" s="149"/>
    </row>
    <row r="26" spans="1:11" ht="17.25">
      <c r="A26" s="111"/>
      <c r="B26" s="150" t="s">
        <v>324</v>
      </c>
      <c r="C26" s="148"/>
      <c r="D26" s="148"/>
      <c r="E26" s="148"/>
      <c r="F26" s="148"/>
      <c r="G26" s="114"/>
      <c r="H26" s="119"/>
      <c r="I26" s="119"/>
      <c r="J26" s="119"/>
      <c r="K26" s="119"/>
    </row>
    <row r="27" spans="1:11" ht="3.75" customHeight="1">
      <c r="A27" s="111"/>
      <c r="B27" s="150"/>
      <c r="C27" s="148"/>
      <c r="D27" s="148"/>
      <c r="E27" s="148"/>
      <c r="F27" s="148"/>
      <c r="G27" s="114"/>
      <c r="H27" s="119"/>
      <c r="I27" s="119"/>
      <c r="J27" s="119"/>
      <c r="K27" s="119"/>
    </row>
    <row r="28" spans="1:11" ht="20.25" customHeight="1">
      <c r="A28" s="115"/>
      <c r="B28" s="150" t="s">
        <v>325</v>
      </c>
      <c r="C28" s="148"/>
      <c r="D28" s="148"/>
      <c r="E28" s="148"/>
      <c r="F28" s="148"/>
      <c r="G28" s="118"/>
    </row>
    <row r="29" spans="1:11" ht="22.5" customHeight="1">
      <c r="A29" s="115"/>
      <c r="B29" s="150" t="s">
        <v>326</v>
      </c>
      <c r="C29" s="148"/>
      <c r="D29" s="148"/>
      <c r="E29" s="148"/>
      <c r="F29" s="148"/>
      <c r="G29" s="118"/>
    </row>
    <row r="30" spans="1:11" ht="22.5" customHeight="1">
      <c r="A30" s="115"/>
      <c r="B30" s="150" t="s">
        <v>327</v>
      </c>
      <c r="C30" s="148"/>
      <c r="D30" s="148"/>
      <c r="E30" s="148"/>
      <c r="F30" s="148"/>
      <c r="G30" s="118"/>
    </row>
    <row r="31" spans="1:11" ht="22.5" customHeight="1">
      <c r="A31" s="111"/>
      <c r="B31" s="150" t="s">
        <v>328</v>
      </c>
      <c r="C31" s="148"/>
      <c r="D31" s="148"/>
      <c r="E31" s="148"/>
      <c r="F31" s="148"/>
      <c r="G31" s="114"/>
    </row>
    <row r="32" spans="1:11" ht="22.5" customHeight="1">
      <c r="A32" s="111"/>
      <c r="B32" s="151" t="s">
        <v>329</v>
      </c>
      <c r="C32" s="148"/>
      <c r="D32" s="148"/>
      <c r="E32" s="148"/>
      <c r="F32" s="148"/>
      <c r="G32" s="114"/>
    </row>
    <row r="33" spans="1:8" ht="17.25">
      <c r="A33" s="111"/>
      <c r="B33" s="151" t="s">
        <v>330</v>
      </c>
      <c r="C33" s="148"/>
      <c r="D33" s="148"/>
      <c r="E33" s="148"/>
      <c r="F33" s="148"/>
      <c r="G33" s="114"/>
      <c r="H33" s="149"/>
    </row>
    <row r="34" spans="1:8" ht="17.25" thickBot="1">
      <c r="A34" s="152"/>
      <c r="B34" s="153"/>
      <c r="C34" s="153"/>
      <c r="D34" s="153"/>
      <c r="E34" s="153"/>
      <c r="F34" s="153"/>
      <c r="G34" s="154"/>
      <c r="H34" s="149"/>
    </row>
    <row r="36" spans="1:8">
      <c r="H36" s="149"/>
    </row>
    <row r="38" spans="1:8">
      <c r="H38" s="149"/>
    </row>
    <row r="40" spans="1:8">
      <c r="H40" s="149"/>
    </row>
  </sheetData>
  <sheetProtection selectLockedCells="1"/>
  <mergeCells count="3">
    <mergeCell ref="B2:F2"/>
    <mergeCell ref="B3:F3"/>
    <mergeCell ref="E7:F7"/>
  </mergeCells>
  <phoneticPr fontId="1" type="noConversion"/>
  <pageMargins left="0.70866141732283472" right="0.70866141732283472" top="0.74803149606299213" bottom="0.74803149606299213" header="0.31496062992125984" footer="0.31496062992125984"/>
  <pageSetup paperSize="9" scale="6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3"/>
  <sheetViews>
    <sheetView workbookViewId="0">
      <pane xSplit="2" ySplit="5" topLeftCell="C42" activePane="bottomRight" state="frozen"/>
      <selection pane="topRight" activeCell="C1" sqref="C1"/>
      <selection pane="bottomLeft" activeCell="A6" sqref="A6"/>
      <selection pane="bottomRight" activeCell="N60" sqref="N60"/>
    </sheetView>
  </sheetViews>
  <sheetFormatPr defaultRowHeight="12"/>
  <cols>
    <col min="1" max="2" width="10.625" style="161" customWidth="1"/>
    <col min="3" max="256" width="9" style="161"/>
    <col min="257" max="258" width="10.625" style="161" customWidth="1"/>
    <col min="259" max="512" width="9" style="161"/>
    <col min="513" max="514" width="10.625" style="161" customWidth="1"/>
    <col min="515" max="768" width="9" style="161"/>
    <col min="769" max="770" width="10.625" style="161" customWidth="1"/>
    <col min="771" max="1024" width="9" style="161"/>
    <col min="1025" max="1026" width="10.625" style="161" customWidth="1"/>
    <col min="1027" max="1280" width="9" style="161"/>
    <col min="1281" max="1282" width="10.625" style="161" customWidth="1"/>
    <col min="1283" max="1536" width="9" style="161"/>
    <col min="1537" max="1538" width="10.625" style="161" customWidth="1"/>
    <col min="1539" max="1792" width="9" style="161"/>
    <col min="1793" max="1794" width="10.625" style="161" customWidth="1"/>
    <col min="1795" max="2048" width="9" style="161"/>
    <col min="2049" max="2050" width="10.625" style="161" customWidth="1"/>
    <col min="2051" max="2304" width="9" style="161"/>
    <col min="2305" max="2306" width="10.625" style="161" customWidth="1"/>
    <col min="2307" max="2560" width="9" style="161"/>
    <col min="2561" max="2562" width="10.625" style="161" customWidth="1"/>
    <col min="2563" max="2816" width="9" style="161"/>
    <col min="2817" max="2818" width="10.625" style="161" customWidth="1"/>
    <col min="2819" max="3072" width="9" style="161"/>
    <col min="3073" max="3074" width="10.625" style="161" customWidth="1"/>
    <col min="3075" max="3328" width="9" style="161"/>
    <col min="3329" max="3330" width="10.625" style="161" customWidth="1"/>
    <col min="3331" max="3584" width="9" style="161"/>
    <col min="3585" max="3586" width="10.625" style="161" customWidth="1"/>
    <col min="3587" max="3840" width="9" style="161"/>
    <col min="3841" max="3842" width="10.625" style="161" customWidth="1"/>
    <col min="3843" max="4096" width="9" style="161"/>
    <col min="4097" max="4098" width="10.625" style="161" customWidth="1"/>
    <col min="4099" max="4352" width="9" style="161"/>
    <col min="4353" max="4354" width="10.625" style="161" customWidth="1"/>
    <col min="4355" max="4608" width="9" style="161"/>
    <col min="4609" max="4610" width="10.625" style="161" customWidth="1"/>
    <col min="4611" max="4864" width="9" style="161"/>
    <col min="4865" max="4866" width="10.625" style="161" customWidth="1"/>
    <col min="4867" max="5120" width="9" style="161"/>
    <col min="5121" max="5122" width="10.625" style="161" customWidth="1"/>
    <col min="5123" max="5376" width="9" style="161"/>
    <col min="5377" max="5378" width="10.625" style="161" customWidth="1"/>
    <col min="5379" max="5632" width="9" style="161"/>
    <col min="5633" max="5634" width="10.625" style="161" customWidth="1"/>
    <col min="5635" max="5888" width="9" style="161"/>
    <col min="5889" max="5890" width="10.625" style="161" customWidth="1"/>
    <col min="5891" max="6144" width="9" style="161"/>
    <col min="6145" max="6146" width="10.625" style="161" customWidth="1"/>
    <col min="6147" max="6400" width="9" style="161"/>
    <col min="6401" max="6402" width="10.625" style="161" customWidth="1"/>
    <col min="6403" max="6656" width="9" style="161"/>
    <col min="6657" max="6658" width="10.625" style="161" customWidth="1"/>
    <col min="6659" max="6912" width="9" style="161"/>
    <col min="6913" max="6914" width="10.625" style="161" customWidth="1"/>
    <col min="6915" max="7168" width="9" style="161"/>
    <col min="7169" max="7170" width="10.625" style="161" customWidth="1"/>
    <col min="7171" max="7424" width="9" style="161"/>
    <col min="7425" max="7426" width="10.625" style="161" customWidth="1"/>
    <col min="7427" max="7680" width="9" style="161"/>
    <col min="7681" max="7682" width="10.625" style="161" customWidth="1"/>
    <col min="7683" max="7936" width="9" style="161"/>
    <col min="7937" max="7938" width="10.625" style="161" customWidth="1"/>
    <col min="7939" max="8192" width="9" style="161"/>
    <col min="8193" max="8194" width="10.625" style="161" customWidth="1"/>
    <col min="8195" max="8448" width="9" style="161"/>
    <col min="8449" max="8450" width="10.625" style="161" customWidth="1"/>
    <col min="8451" max="8704" width="9" style="161"/>
    <col min="8705" max="8706" width="10.625" style="161" customWidth="1"/>
    <col min="8707" max="8960" width="9" style="161"/>
    <col min="8961" max="8962" width="10.625" style="161" customWidth="1"/>
    <col min="8963" max="9216" width="9" style="161"/>
    <col min="9217" max="9218" width="10.625" style="161" customWidth="1"/>
    <col min="9219" max="9472" width="9" style="161"/>
    <col min="9473" max="9474" width="10.625" style="161" customWidth="1"/>
    <col min="9475" max="9728" width="9" style="161"/>
    <col min="9729" max="9730" width="10.625" style="161" customWidth="1"/>
    <col min="9731" max="9984" width="9" style="161"/>
    <col min="9985" max="9986" width="10.625" style="161" customWidth="1"/>
    <col min="9987" max="10240" width="9" style="161"/>
    <col min="10241" max="10242" width="10.625" style="161" customWidth="1"/>
    <col min="10243" max="10496" width="9" style="161"/>
    <col min="10497" max="10498" width="10.625" style="161" customWidth="1"/>
    <col min="10499" max="10752" width="9" style="161"/>
    <col min="10753" max="10754" width="10.625" style="161" customWidth="1"/>
    <col min="10755" max="11008" width="9" style="161"/>
    <col min="11009" max="11010" width="10.625" style="161" customWidth="1"/>
    <col min="11011" max="11264" width="9" style="161"/>
    <col min="11265" max="11266" width="10.625" style="161" customWidth="1"/>
    <col min="11267" max="11520" width="9" style="161"/>
    <col min="11521" max="11522" width="10.625" style="161" customWidth="1"/>
    <col min="11523" max="11776" width="9" style="161"/>
    <col min="11777" max="11778" width="10.625" style="161" customWidth="1"/>
    <col min="11779" max="12032" width="9" style="161"/>
    <col min="12033" max="12034" width="10.625" style="161" customWidth="1"/>
    <col min="12035" max="12288" width="9" style="161"/>
    <col min="12289" max="12290" width="10.625" style="161" customWidth="1"/>
    <col min="12291" max="12544" width="9" style="161"/>
    <col min="12545" max="12546" width="10.625" style="161" customWidth="1"/>
    <col min="12547" max="12800" width="9" style="161"/>
    <col min="12801" max="12802" width="10.625" style="161" customWidth="1"/>
    <col min="12803" max="13056" width="9" style="161"/>
    <col min="13057" max="13058" width="10.625" style="161" customWidth="1"/>
    <col min="13059" max="13312" width="9" style="161"/>
    <col min="13313" max="13314" width="10.625" style="161" customWidth="1"/>
    <col min="13315" max="13568" width="9" style="161"/>
    <col min="13569" max="13570" width="10.625" style="161" customWidth="1"/>
    <col min="13571" max="13824" width="9" style="161"/>
    <col min="13825" max="13826" width="10.625" style="161" customWidth="1"/>
    <col min="13827" max="14080" width="9" style="161"/>
    <col min="14081" max="14082" width="10.625" style="161" customWidth="1"/>
    <col min="14083" max="14336" width="9" style="161"/>
    <col min="14337" max="14338" width="10.625" style="161" customWidth="1"/>
    <col min="14339" max="14592" width="9" style="161"/>
    <col min="14593" max="14594" width="10.625" style="161" customWidth="1"/>
    <col min="14595" max="14848" width="9" style="161"/>
    <col min="14849" max="14850" width="10.625" style="161" customWidth="1"/>
    <col min="14851" max="15104" width="9" style="161"/>
    <col min="15105" max="15106" width="10.625" style="161" customWidth="1"/>
    <col min="15107" max="15360" width="9" style="161"/>
    <col min="15361" max="15362" width="10.625" style="161" customWidth="1"/>
    <col min="15363" max="15616" width="9" style="161"/>
    <col min="15617" max="15618" width="10.625" style="161" customWidth="1"/>
    <col min="15619" max="15872" width="9" style="161"/>
    <col min="15873" max="15874" width="10.625" style="161" customWidth="1"/>
    <col min="15875" max="16128" width="9" style="161"/>
    <col min="16129" max="16130" width="10.625" style="161" customWidth="1"/>
    <col min="16131" max="16384" width="9" style="161"/>
  </cols>
  <sheetData>
    <row r="1" spans="1:13" ht="24" customHeight="1">
      <c r="A1" s="522" t="s">
        <v>348</v>
      </c>
      <c r="B1" s="522"/>
      <c r="C1" s="522"/>
      <c r="D1" s="522"/>
      <c r="E1" s="522"/>
      <c r="F1" s="522"/>
      <c r="G1" s="522"/>
      <c r="H1" s="522"/>
      <c r="I1" s="522"/>
      <c r="J1" s="522"/>
      <c r="K1" s="522"/>
      <c r="L1" s="522"/>
      <c r="M1" s="522"/>
    </row>
    <row r="2" spans="1:13" ht="16.5" customHeight="1">
      <c r="A2" s="523" t="s">
        <v>349</v>
      </c>
      <c r="B2" s="523"/>
      <c r="C2" s="523"/>
      <c r="D2" s="523"/>
      <c r="E2" s="523"/>
      <c r="F2" s="523"/>
      <c r="G2" s="523"/>
      <c r="H2" s="523"/>
      <c r="I2" s="523"/>
      <c r="J2" s="523"/>
      <c r="K2" s="523"/>
      <c r="L2" s="523"/>
      <c r="M2" s="523"/>
    </row>
    <row r="3" spans="1:13" ht="15" customHeight="1">
      <c r="A3" s="524" t="s">
        <v>350</v>
      </c>
      <c r="B3" s="524"/>
      <c r="C3" s="525" t="s">
        <v>351</v>
      </c>
      <c r="D3" s="526"/>
      <c r="E3" s="526"/>
      <c r="F3" s="526"/>
      <c r="G3" s="526"/>
      <c r="H3" s="526"/>
      <c r="I3" s="526"/>
      <c r="J3" s="526"/>
      <c r="K3" s="526"/>
      <c r="L3" s="526"/>
      <c r="M3" s="527"/>
    </row>
    <row r="4" spans="1:13" ht="15" customHeight="1">
      <c r="A4" s="528" t="s">
        <v>352</v>
      </c>
      <c r="B4" s="529"/>
      <c r="C4" s="162">
        <v>1</v>
      </c>
      <c r="D4" s="162">
        <v>2</v>
      </c>
      <c r="E4" s="162">
        <v>3</v>
      </c>
      <c r="F4" s="162">
        <v>4</v>
      </c>
      <c r="G4" s="162">
        <v>5</v>
      </c>
      <c r="H4" s="162">
        <v>6</v>
      </c>
      <c r="I4" s="162">
        <v>7</v>
      </c>
      <c r="J4" s="162">
        <v>8</v>
      </c>
      <c r="K4" s="162">
        <v>9</v>
      </c>
      <c r="L4" s="162">
        <v>10</v>
      </c>
      <c r="M4" s="162">
        <v>11</v>
      </c>
    </row>
    <row r="5" spans="1:13" ht="15" customHeight="1">
      <c r="A5" s="162" t="s">
        <v>353</v>
      </c>
      <c r="B5" s="162" t="s">
        <v>354</v>
      </c>
      <c r="C5" s="162"/>
      <c r="D5" s="162"/>
      <c r="E5" s="162"/>
      <c r="F5" s="162"/>
      <c r="G5" s="162"/>
      <c r="H5" s="162"/>
      <c r="I5" s="162"/>
      <c r="J5" s="162"/>
      <c r="K5" s="162"/>
      <c r="L5" s="162"/>
      <c r="M5" s="162"/>
    </row>
    <row r="6" spans="1:13" ht="15" customHeight="1">
      <c r="A6" s="162">
        <v>770</v>
      </c>
      <c r="B6" s="162">
        <v>775</v>
      </c>
      <c r="C6" s="162">
        <v>0</v>
      </c>
      <c r="D6" s="162">
        <v>0</v>
      </c>
      <c r="E6" s="162">
        <v>0</v>
      </c>
      <c r="F6" s="162">
        <v>0</v>
      </c>
      <c r="G6" s="162">
        <v>0</v>
      </c>
      <c r="H6" s="162">
        <v>0</v>
      </c>
      <c r="I6" s="162">
        <v>0</v>
      </c>
      <c r="J6" s="162">
        <v>0</v>
      </c>
      <c r="K6" s="162">
        <v>0</v>
      </c>
      <c r="L6" s="162">
        <v>0</v>
      </c>
      <c r="M6" s="162">
        <v>0</v>
      </c>
    </row>
    <row r="7" spans="1:13" ht="15" customHeight="1">
      <c r="A7" s="162">
        <v>775</v>
      </c>
      <c r="B7" s="162">
        <v>780</v>
      </c>
      <c r="C7" s="162">
        <v>0</v>
      </c>
      <c r="D7" s="162">
        <v>0</v>
      </c>
      <c r="E7" s="162">
        <v>0</v>
      </c>
      <c r="F7" s="162">
        <v>0</v>
      </c>
      <c r="G7" s="162">
        <v>0</v>
      </c>
      <c r="H7" s="162">
        <v>0</v>
      </c>
      <c r="I7" s="162">
        <v>0</v>
      </c>
      <c r="J7" s="162">
        <v>0</v>
      </c>
      <c r="K7" s="162">
        <v>0</v>
      </c>
      <c r="L7" s="162">
        <v>0</v>
      </c>
      <c r="M7" s="162">
        <v>0</v>
      </c>
    </row>
    <row r="8" spans="1:13" ht="15" customHeight="1">
      <c r="A8" s="162">
        <v>780</v>
      </c>
      <c r="B8" s="162">
        <v>785</v>
      </c>
      <c r="C8" s="162">
        <v>0</v>
      </c>
      <c r="D8" s="162">
        <v>0</v>
      </c>
      <c r="E8" s="162">
        <v>0</v>
      </c>
      <c r="F8" s="162">
        <v>0</v>
      </c>
      <c r="G8" s="162">
        <v>0</v>
      </c>
      <c r="H8" s="162">
        <v>0</v>
      </c>
      <c r="I8" s="162">
        <v>0</v>
      </c>
      <c r="J8" s="162">
        <v>0</v>
      </c>
      <c r="K8" s="162">
        <v>0</v>
      </c>
      <c r="L8" s="162">
        <v>0</v>
      </c>
      <c r="M8" s="162">
        <v>0</v>
      </c>
    </row>
    <row r="9" spans="1:13" ht="15" customHeight="1">
      <c r="A9" s="162">
        <v>785</v>
      </c>
      <c r="B9" s="162">
        <v>790</v>
      </c>
      <c r="C9" s="162">
        <v>0</v>
      </c>
      <c r="D9" s="162">
        <v>0</v>
      </c>
      <c r="E9" s="162">
        <v>0</v>
      </c>
      <c r="F9" s="162">
        <v>0</v>
      </c>
      <c r="G9" s="162">
        <v>0</v>
      </c>
      <c r="H9" s="162">
        <v>0</v>
      </c>
      <c r="I9" s="162">
        <v>0</v>
      </c>
      <c r="J9" s="162">
        <v>0</v>
      </c>
      <c r="K9" s="162">
        <v>0</v>
      </c>
      <c r="L9" s="162">
        <v>0</v>
      </c>
      <c r="M9" s="162">
        <v>0</v>
      </c>
    </row>
    <row r="10" spans="1:13" ht="15" customHeight="1">
      <c r="A10" s="162">
        <v>790</v>
      </c>
      <c r="B10" s="162">
        <v>795</v>
      </c>
      <c r="C10" s="162">
        <v>0</v>
      </c>
      <c r="D10" s="162">
        <v>0</v>
      </c>
      <c r="E10" s="162">
        <v>0</v>
      </c>
      <c r="F10" s="162">
        <v>0</v>
      </c>
      <c r="G10" s="162">
        <v>0</v>
      </c>
      <c r="H10" s="162">
        <v>0</v>
      </c>
      <c r="I10" s="162">
        <v>0</v>
      </c>
      <c r="J10" s="162">
        <v>0</v>
      </c>
      <c r="K10" s="162">
        <v>0</v>
      </c>
      <c r="L10" s="162">
        <v>0</v>
      </c>
      <c r="M10" s="162">
        <v>0</v>
      </c>
    </row>
    <row r="11" spans="1:13" ht="15" customHeight="1">
      <c r="A11" s="162">
        <v>795</v>
      </c>
      <c r="B11" s="162">
        <v>800</v>
      </c>
      <c r="C11" s="162">
        <v>0</v>
      </c>
      <c r="D11" s="162">
        <v>0</v>
      </c>
      <c r="E11" s="162">
        <v>0</v>
      </c>
      <c r="F11" s="162">
        <v>0</v>
      </c>
      <c r="G11" s="162">
        <v>0</v>
      </c>
      <c r="H11" s="162">
        <v>0</v>
      </c>
      <c r="I11" s="162">
        <v>0</v>
      </c>
      <c r="J11" s="162">
        <v>0</v>
      </c>
      <c r="K11" s="162">
        <v>0</v>
      </c>
      <c r="L11" s="162">
        <v>0</v>
      </c>
      <c r="M11" s="162">
        <v>0</v>
      </c>
    </row>
    <row r="12" spans="1:13" ht="15" customHeight="1">
      <c r="A12" s="162">
        <v>800</v>
      </c>
      <c r="B12" s="162">
        <v>805</v>
      </c>
      <c r="C12" s="162">
        <v>0</v>
      </c>
      <c r="D12" s="162">
        <v>0</v>
      </c>
      <c r="E12" s="162">
        <v>0</v>
      </c>
      <c r="F12" s="162">
        <v>0</v>
      </c>
      <c r="G12" s="162">
        <v>0</v>
      </c>
      <c r="H12" s="162">
        <v>0</v>
      </c>
      <c r="I12" s="162">
        <v>0</v>
      </c>
      <c r="J12" s="162">
        <v>0</v>
      </c>
      <c r="K12" s="162">
        <v>0</v>
      </c>
      <c r="L12" s="162">
        <v>0</v>
      </c>
      <c r="M12" s="162">
        <v>0</v>
      </c>
    </row>
    <row r="13" spans="1:13" ht="15" customHeight="1">
      <c r="A13" s="162">
        <v>805</v>
      </c>
      <c r="B13" s="162">
        <v>810</v>
      </c>
      <c r="C13" s="162">
        <v>0</v>
      </c>
      <c r="D13" s="162">
        <v>0</v>
      </c>
      <c r="E13" s="162">
        <v>0</v>
      </c>
      <c r="F13" s="162">
        <v>0</v>
      </c>
      <c r="G13" s="162">
        <v>0</v>
      </c>
      <c r="H13" s="162">
        <v>0</v>
      </c>
      <c r="I13" s="162">
        <v>0</v>
      </c>
      <c r="J13" s="162">
        <v>0</v>
      </c>
      <c r="K13" s="162">
        <v>0</v>
      </c>
      <c r="L13" s="162">
        <v>0</v>
      </c>
      <c r="M13" s="162">
        <v>0</v>
      </c>
    </row>
    <row r="14" spans="1:13" ht="15" customHeight="1">
      <c r="A14" s="162">
        <v>810</v>
      </c>
      <c r="B14" s="162">
        <v>815</v>
      </c>
      <c r="C14" s="162">
        <v>0</v>
      </c>
      <c r="D14" s="162">
        <v>0</v>
      </c>
      <c r="E14" s="162">
        <v>0</v>
      </c>
      <c r="F14" s="162">
        <v>0</v>
      </c>
      <c r="G14" s="162">
        <v>0</v>
      </c>
      <c r="H14" s="162">
        <v>0</v>
      </c>
      <c r="I14" s="162">
        <v>0</v>
      </c>
      <c r="J14" s="162">
        <v>0</v>
      </c>
      <c r="K14" s="162">
        <v>0</v>
      </c>
      <c r="L14" s="162">
        <v>0</v>
      </c>
      <c r="M14" s="162">
        <v>0</v>
      </c>
    </row>
    <row r="15" spans="1:13" ht="15" customHeight="1">
      <c r="A15" s="162">
        <v>815</v>
      </c>
      <c r="B15" s="162">
        <v>820</v>
      </c>
      <c r="C15" s="162">
        <v>0</v>
      </c>
      <c r="D15" s="162">
        <v>0</v>
      </c>
      <c r="E15" s="162">
        <v>0</v>
      </c>
      <c r="F15" s="162">
        <v>0</v>
      </c>
      <c r="G15" s="162">
        <v>0</v>
      </c>
      <c r="H15" s="162">
        <v>0</v>
      </c>
      <c r="I15" s="162">
        <v>0</v>
      </c>
      <c r="J15" s="162">
        <v>0</v>
      </c>
      <c r="K15" s="162">
        <v>0</v>
      </c>
      <c r="L15" s="162">
        <v>0</v>
      </c>
      <c r="M15" s="162">
        <v>0</v>
      </c>
    </row>
    <row r="16" spans="1:13" ht="15" customHeight="1">
      <c r="A16" s="162">
        <v>820</v>
      </c>
      <c r="B16" s="162">
        <v>825</v>
      </c>
      <c r="C16" s="162">
        <v>0</v>
      </c>
      <c r="D16" s="162">
        <v>0</v>
      </c>
      <c r="E16" s="162">
        <v>0</v>
      </c>
      <c r="F16" s="162">
        <v>0</v>
      </c>
      <c r="G16" s="162">
        <v>0</v>
      </c>
      <c r="H16" s="162">
        <v>0</v>
      </c>
      <c r="I16" s="162">
        <v>0</v>
      </c>
      <c r="J16" s="162">
        <v>0</v>
      </c>
      <c r="K16" s="162">
        <v>0</v>
      </c>
      <c r="L16" s="162">
        <v>0</v>
      </c>
      <c r="M16" s="162">
        <v>0</v>
      </c>
    </row>
    <row r="17" spans="1:13" ht="15" customHeight="1">
      <c r="A17" s="162">
        <v>825</v>
      </c>
      <c r="B17" s="162">
        <v>830</v>
      </c>
      <c r="C17" s="162">
        <v>0</v>
      </c>
      <c r="D17" s="162">
        <v>0</v>
      </c>
      <c r="E17" s="162">
        <v>0</v>
      </c>
      <c r="F17" s="162">
        <v>0</v>
      </c>
      <c r="G17" s="162">
        <v>0</v>
      </c>
      <c r="H17" s="162">
        <v>0</v>
      </c>
      <c r="I17" s="162">
        <v>0</v>
      </c>
      <c r="J17" s="162">
        <v>0</v>
      </c>
      <c r="K17" s="162">
        <v>0</v>
      </c>
      <c r="L17" s="162">
        <v>0</v>
      </c>
      <c r="M17" s="162">
        <v>0</v>
      </c>
    </row>
    <row r="18" spans="1:13" ht="15" customHeight="1">
      <c r="A18" s="162">
        <v>830</v>
      </c>
      <c r="B18" s="162">
        <v>835</v>
      </c>
      <c r="C18" s="162">
        <v>0</v>
      </c>
      <c r="D18" s="162">
        <v>0</v>
      </c>
      <c r="E18" s="162">
        <v>0</v>
      </c>
      <c r="F18" s="162">
        <v>0</v>
      </c>
      <c r="G18" s="162">
        <v>0</v>
      </c>
      <c r="H18" s="162">
        <v>0</v>
      </c>
      <c r="I18" s="162">
        <v>0</v>
      </c>
      <c r="J18" s="162">
        <v>0</v>
      </c>
      <c r="K18" s="162">
        <v>0</v>
      </c>
      <c r="L18" s="162">
        <v>0</v>
      </c>
      <c r="M18" s="162">
        <v>0</v>
      </c>
    </row>
    <row r="19" spans="1:13" ht="15" customHeight="1">
      <c r="A19" s="162">
        <v>835</v>
      </c>
      <c r="B19" s="162">
        <v>840</v>
      </c>
      <c r="C19" s="162">
        <v>0</v>
      </c>
      <c r="D19" s="162">
        <v>0</v>
      </c>
      <c r="E19" s="162">
        <v>0</v>
      </c>
      <c r="F19" s="162">
        <v>0</v>
      </c>
      <c r="G19" s="162">
        <v>0</v>
      </c>
      <c r="H19" s="162">
        <v>0</v>
      </c>
      <c r="I19" s="162">
        <v>0</v>
      </c>
      <c r="J19" s="162">
        <v>0</v>
      </c>
      <c r="K19" s="162">
        <v>0</v>
      </c>
      <c r="L19" s="162">
        <v>0</v>
      </c>
      <c r="M19" s="162">
        <v>0</v>
      </c>
    </row>
    <row r="20" spans="1:13" ht="15" customHeight="1">
      <c r="A20" s="162">
        <v>840</v>
      </c>
      <c r="B20" s="162">
        <v>845</v>
      </c>
      <c r="C20" s="162">
        <v>0</v>
      </c>
      <c r="D20" s="162">
        <v>0</v>
      </c>
      <c r="E20" s="162">
        <v>0</v>
      </c>
      <c r="F20" s="162">
        <v>0</v>
      </c>
      <c r="G20" s="162">
        <v>0</v>
      </c>
      <c r="H20" s="162">
        <v>0</v>
      </c>
      <c r="I20" s="162">
        <v>0</v>
      </c>
      <c r="J20" s="162">
        <v>0</v>
      </c>
      <c r="K20" s="162">
        <v>0</v>
      </c>
      <c r="L20" s="162">
        <v>0</v>
      </c>
      <c r="M20" s="162">
        <v>0</v>
      </c>
    </row>
    <row r="21" spans="1:13" ht="15" customHeight="1">
      <c r="A21" s="162">
        <v>845</v>
      </c>
      <c r="B21" s="162">
        <v>850</v>
      </c>
      <c r="C21" s="162">
        <v>0</v>
      </c>
      <c r="D21" s="162">
        <v>0</v>
      </c>
      <c r="E21" s="162">
        <v>0</v>
      </c>
      <c r="F21" s="162">
        <v>0</v>
      </c>
      <c r="G21" s="162">
        <v>0</v>
      </c>
      <c r="H21" s="162">
        <v>0</v>
      </c>
      <c r="I21" s="162">
        <v>0</v>
      </c>
      <c r="J21" s="162">
        <v>0</v>
      </c>
      <c r="K21" s="162">
        <v>0</v>
      </c>
      <c r="L21" s="162">
        <v>0</v>
      </c>
      <c r="M21" s="162">
        <v>0</v>
      </c>
    </row>
    <row r="22" spans="1:13" ht="15" customHeight="1">
      <c r="A22" s="162">
        <v>850</v>
      </c>
      <c r="B22" s="162">
        <v>855</v>
      </c>
      <c r="C22" s="162">
        <v>0</v>
      </c>
      <c r="D22" s="162">
        <v>0</v>
      </c>
      <c r="E22" s="162">
        <v>0</v>
      </c>
      <c r="F22" s="162">
        <v>0</v>
      </c>
      <c r="G22" s="162">
        <v>0</v>
      </c>
      <c r="H22" s="162">
        <v>0</v>
      </c>
      <c r="I22" s="162">
        <v>0</v>
      </c>
      <c r="J22" s="162">
        <v>0</v>
      </c>
      <c r="K22" s="162">
        <v>0</v>
      </c>
      <c r="L22" s="162">
        <v>0</v>
      </c>
      <c r="M22" s="162">
        <v>0</v>
      </c>
    </row>
    <row r="23" spans="1:13" ht="15" customHeight="1">
      <c r="A23" s="162">
        <v>855</v>
      </c>
      <c r="B23" s="162">
        <v>860</v>
      </c>
      <c r="C23" s="162">
        <v>0</v>
      </c>
      <c r="D23" s="162">
        <v>0</v>
      </c>
      <c r="E23" s="162">
        <v>0</v>
      </c>
      <c r="F23" s="162">
        <v>0</v>
      </c>
      <c r="G23" s="162">
        <v>0</v>
      </c>
      <c r="H23" s="162">
        <v>0</v>
      </c>
      <c r="I23" s="162">
        <v>0</v>
      </c>
      <c r="J23" s="162">
        <v>0</v>
      </c>
      <c r="K23" s="162">
        <v>0</v>
      </c>
      <c r="L23" s="162">
        <v>0</v>
      </c>
      <c r="M23" s="162">
        <v>0</v>
      </c>
    </row>
    <row r="24" spans="1:13" ht="15" customHeight="1">
      <c r="A24" s="162">
        <v>860</v>
      </c>
      <c r="B24" s="162">
        <v>865</v>
      </c>
      <c r="C24" s="162">
        <v>0</v>
      </c>
      <c r="D24" s="162">
        <v>0</v>
      </c>
      <c r="E24" s="162">
        <v>0</v>
      </c>
      <c r="F24" s="162">
        <v>0</v>
      </c>
      <c r="G24" s="162">
        <v>0</v>
      </c>
      <c r="H24" s="162">
        <v>0</v>
      </c>
      <c r="I24" s="162">
        <v>0</v>
      </c>
      <c r="J24" s="162">
        <v>0</v>
      </c>
      <c r="K24" s="162">
        <v>0</v>
      </c>
      <c r="L24" s="162">
        <v>0</v>
      </c>
      <c r="M24" s="162">
        <v>0</v>
      </c>
    </row>
    <row r="25" spans="1:13" ht="15" customHeight="1">
      <c r="A25" s="162">
        <v>865</v>
      </c>
      <c r="B25" s="162">
        <v>870</v>
      </c>
      <c r="C25" s="162">
        <v>0</v>
      </c>
      <c r="D25" s="162">
        <v>0</v>
      </c>
      <c r="E25" s="162">
        <v>0</v>
      </c>
      <c r="F25" s="162">
        <v>0</v>
      </c>
      <c r="G25" s="162">
        <v>0</v>
      </c>
      <c r="H25" s="162">
        <v>0</v>
      </c>
      <c r="I25" s="162">
        <v>0</v>
      </c>
      <c r="J25" s="162">
        <v>0</v>
      </c>
      <c r="K25" s="162">
        <v>0</v>
      </c>
      <c r="L25" s="162">
        <v>0</v>
      </c>
      <c r="M25" s="162">
        <v>0</v>
      </c>
    </row>
    <row r="26" spans="1:13" ht="15" customHeight="1">
      <c r="A26" s="162">
        <v>870</v>
      </c>
      <c r="B26" s="162">
        <v>875</v>
      </c>
      <c r="C26" s="162">
        <v>0</v>
      </c>
      <c r="D26" s="162">
        <v>0</v>
      </c>
      <c r="E26" s="162">
        <v>0</v>
      </c>
      <c r="F26" s="162">
        <v>0</v>
      </c>
      <c r="G26" s="162">
        <v>0</v>
      </c>
      <c r="H26" s="162">
        <v>0</v>
      </c>
      <c r="I26" s="162">
        <v>0</v>
      </c>
      <c r="J26" s="162">
        <v>0</v>
      </c>
      <c r="K26" s="162">
        <v>0</v>
      </c>
      <c r="L26" s="162">
        <v>0</v>
      </c>
      <c r="M26" s="162">
        <v>0</v>
      </c>
    </row>
    <row r="27" spans="1:13" ht="15" customHeight="1">
      <c r="A27" s="162">
        <v>875</v>
      </c>
      <c r="B27" s="162">
        <v>880</v>
      </c>
      <c r="C27" s="162">
        <v>0</v>
      </c>
      <c r="D27" s="162">
        <v>0</v>
      </c>
      <c r="E27" s="162">
        <v>0</v>
      </c>
      <c r="F27" s="162">
        <v>0</v>
      </c>
      <c r="G27" s="162">
        <v>0</v>
      </c>
      <c r="H27" s="162">
        <v>0</v>
      </c>
      <c r="I27" s="162">
        <v>0</v>
      </c>
      <c r="J27" s="162">
        <v>0</v>
      </c>
      <c r="K27" s="162">
        <v>0</v>
      </c>
      <c r="L27" s="162">
        <v>0</v>
      </c>
      <c r="M27" s="162">
        <v>0</v>
      </c>
    </row>
    <row r="28" spans="1:13" ht="15" customHeight="1">
      <c r="A28" s="162">
        <v>880</v>
      </c>
      <c r="B28" s="162">
        <v>885</v>
      </c>
      <c r="C28" s="162">
        <v>0</v>
      </c>
      <c r="D28" s="162">
        <v>0</v>
      </c>
      <c r="E28" s="162">
        <v>0</v>
      </c>
      <c r="F28" s="162">
        <v>0</v>
      </c>
      <c r="G28" s="162">
        <v>0</v>
      </c>
      <c r="H28" s="162">
        <v>0</v>
      </c>
      <c r="I28" s="162">
        <v>0</v>
      </c>
      <c r="J28" s="162">
        <v>0</v>
      </c>
      <c r="K28" s="162">
        <v>0</v>
      </c>
      <c r="L28" s="162">
        <v>0</v>
      </c>
      <c r="M28" s="162">
        <v>0</v>
      </c>
    </row>
    <row r="29" spans="1:13" ht="15" customHeight="1">
      <c r="A29" s="162">
        <v>885</v>
      </c>
      <c r="B29" s="162">
        <v>890</v>
      </c>
      <c r="C29" s="162">
        <v>0</v>
      </c>
      <c r="D29" s="162">
        <v>0</v>
      </c>
      <c r="E29" s="162">
        <v>0</v>
      </c>
      <c r="F29" s="162">
        <v>0</v>
      </c>
      <c r="G29" s="162">
        <v>0</v>
      </c>
      <c r="H29" s="162">
        <v>0</v>
      </c>
      <c r="I29" s="162">
        <v>0</v>
      </c>
      <c r="J29" s="162">
        <v>0</v>
      </c>
      <c r="K29" s="162">
        <v>0</v>
      </c>
      <c r="L29" s="162">
        <v>0</v>
      </c>
      <c r="M29" s="162">
        <v>0</v>
      </c>
    </row>
    <row r="30" spans="1:13" ht="15" customHeight="1">
      <c r="A30" s="162">
        <v>890</v>
      </c>
      <c r="B30" s="162">
        <v>895</v>
      </c>
      <c r="C30" s="162">
        <v>0</v>
      </c>
      <c r="D30" s="162">
        <v>0</v>
      </c>
      <c r="E30" s="162">
        <v>0</v>
      </c>
      <c r="F30" s="162">
        <v>0</v>
      </c>
      <c r="G30" s="162">
        <v>0</v>
      </c>
      <c r="H30" s="162">
        <v>0</v>
      </c>
      <c r="I30" s="162">
        <v>0</v>
      </c>
      <c r="J30" s="162">
        <v>0</v>
      </c>
      <c r="K30" s="162">
        <v>0</v>
      </c>
      <c r="L30" s="162">
        <v>0</v>
      </c>
      <c r="M30" s="162">
        <v>0</v>
      </c>
    </row>
    <row r="31" spans="1:13" ht="15" customHeight="1">
      <c r="A31" s="162">
        <v>895</v>
      </c>
      <c r="B31" s="162">
        <v>900</v>
      </c>
      <c r="C31" s="162">
        <v>0</v>
      </c>
      <c r="D31" s="162">
        <v>0</v>
      </c>
      <c r="E31" s="162">
        <v>0</v>
      </c>
      <c r="F31" s="162">
        <v>0</v>
      </c>
      <c r="G31" s="162">
        <v>0</v>
      </c>
      <c r="H31" s="162">
        <v>0</v>
      </c>
      <c r="I31" s="162">
        <v>0</v>
      </c>
      <c r="J31" s="162">
        <v>0</v>
      </c>
      <c r="K31" s="162">
        <v>0</v>
      </c>
      <c r="L31" s="162">
        <v>0</v>
      </c>
      <c r="M31" s="162">
        <v>0</v>
      </c>
    </row>
    <row r="32" spans="1:13" ht="15" customHeight="1">
      <c r="A32" s="162">
        <v>900</v>
      </c>
      <c r="B32" s="162">
        <v>905</v>
      </c>
      <c r="C32" s="162">
        <v>0</v>
      </c>
      <c r="D32" s="162">
        <v>0</v>
      </c>
      <c r="E32" s="162">
        <v>0</v>
      </c>
      <c r="F32" s="162">
        <v>0</v>
      </c>
      <c r="G32" s="162">
        <v>0</v>
      </c>
      <c r="H32" s="162">
        <v>0</v>
      </c>
      <c r="I32" s="162">
        <v>0</v>
      </c>
      <c r="J32" s="162">
        <v>0</v>
      </c>
      <c r="K32" s="162">
        <v>0</v>
      </c>
      <c r="L32" s="162">
        <v>0</v>
      </c>
      <c r="M32" s="162">
        <v>0</v>
      </c>
    </row>
    <row r="33" spans="1:13" ht="15" customHeight="1">
      <c r="A33" s="162">
        <v>905</v>
      </c>
      <c r="B33" s="162">
        <v>910</v>
      </c>
      <c r="C33" s="162">
        <v>0</v>
      </c>
      <c r="D33" s="162">
        <v>0</v>
      </c>
      <c r="E33" s="162">
        <v>0</v>
      </c>
      <c r="F33" s="162">
        <v>0</v>
      </c>
      <c r="G33" s="162">
        <v>0</v>
      </c>
      <c r="H33" s="162">
        <v>0</v>
      </c>
      <c r="I33" s="162">
        <v>0</v>
      </c>
      <c r="J33" s="162">
        <v>0</v>
      </c>
      <c r="K33" s="162">
        <v>0</v>
      </c>
      <c r="L33" s="162">
        <v>0</v>
      </c>
      <c r="M33" s="162">
        <v>0</v>
      </c>
    </row>
    <row r="34" spans="1:13" ht="15" customHeight="1">
      <c r="A34" s="162">
        <v>910</v>
      </c>
      <c r="B34" s="162">
        <v>915</v>
      </c>
      <c r="C34" s="162">
        <v>0</v>
      </c>
      <c r="D34" s="162">
        <v>0</v>
      </c>
      <c r="E34" s="162">
        <v>0</v>
      </c>
      <c r="F34" s="162">
        <v>0</v>
      </c>
      <c r="G34" s="162">
        <v>0</v>
      </c>
      <c r="H34" s="162">
        <v>0</v>
      </c>
      <c r="I34" s="162">
        <v>0</v>
      </c>
      <c r="J34" s="162">
        <v>0</v>
      </c>
      <c r="K34" s="162">
        <v>0</v>
      </c>
      <c r="L34" s="162">
        <v>0</v>
      </c>
      <c r="M34" s="162">
        <v>0</v>
      </c>
    </row>
    <row r="35" spans="1:13" ht="15" customHeight="1">
      <c r="A35" s="162">
        <v>915</v>
      </c>
      <c r="B35" s="162">
        <v>920</v>
      </c>
      <c r="C35" s="162">
        <v>0</v>
      </c>
      <c r="D35" s="162">
        <v>0</v>
      </c>
      <c r="E35" s="162">
        <v>0</v>
      </c>
      <c r="F35" s="162">
        <v>0</v>
      </c>
      <c r="G35" s="162">
        <v>0</v>
      </c>
      <c r="H35" s="162">
        <v>0</v>
      </c>
      <c r="I35" s="162">
        <v>0</v>
      </c>
      <c r="J35" s="162">
        <v>0</v>
      </c>
      <c r="K35" s="162">
        <v>0</v>
      </c>
      <c r="L35" s="162">
        <v>0</v>
      </c>
      <c r="M35" s="162">
        <v>0</v>
      </c>
    </row>
    <row r="36" spans="1:13" ht="15" customHeight="1">
      <c r="A36" s="162">
        <v>920</v>
      </c>
      <c r="B36" s="162">
        <v>925</v>
      </c>
      <c r="C36" s="162">
        <v>0</v>
      </c>
      <c r="D36" s="162">
        <v>0</v>
      </c>
      <c r="E36" s="162">
        <v>0</v>
      </c>
      <c r="F36" s="162">
        <v>0</v>
      </c>
      <c r="G36" s="162">
        <v>0</v>
      </c>
      <c r="H36" s="162">
        <v>0</v>
      </c>
      <c r="I36" s="162">
        <v>0</v>
      </c>
      <c r="J36" s="162">
        <v>0</v>
      </c>
      <c r="K36" s="162">
        <v>0</v>
      </c>
      <c r="L36" s="162">
        <v>0</v>
      </c>
      <c r="M36" s="162">
        <v>0</v>
      </c>
    </row>
    <row r="37" spans="1:13" ht="15" customHeight="1">
      <c r="A37" s="162">
        <v>925</v>
      </c>
      <c r="B37" s="162">
        <v>930</v>
      </c>
      <c r="C37" s="162">
        <v>0</v>
      </c>
      <c r="D37" s="162">
        <v>0</v>
      </c>
      <c r="E37" s="162">
        <v>0</v>
      </c>
      <c r="F37" s="162">
        <v>0</v>
      </c>
      <c r="G37" s="162">
        <v>0</v>
      </c>
      <c r="H37" s="162">
        <v>0</v>
      </c>
      <c r="I37" s="162">
        <v>0</v>
      </c>
      <c r="J37" s="162">
        <v>0</v>
      </c>
      <c r="K37" s="162">
        <v>0</v>
      </c>
      <c r="L37" s="162">
        <v>0</v>
      </c>
      <c r="M37" s="162">
        <v>0</v>
      </c>
    </row>
    <row r="38" spans="1:13" ht="15" customHeight="1">
      <c r="A38" s="162">
        <v>930</v>
      </c>
      <c r="B38" s="162">
        <v>935</v>
      </c>
      <c r="C38" s="162">
        <v>0</v>
      </c>
      <c r="D38" s="162">
        <v>0</v>
      </c>
      <c r="E38" s="162">
        <v>0</v>
      </c>
      <c r="F38" s="162">
        <v>0</v>
      </c>
      <c r="G38" s="162">
        <v>0</v>
      </c>
      <c r="H38" s="162">
        <v>0</v>
      </c>
      <c r="I38" s="162">
        <v>0</v>
      </c>
      <c r="J38" s="162">
        <v>0</v>
      </c>
      <c r="K38" s="162">
        <v>0</v>
      </c>
      <c r="L38" s="162">
        <v>0</v>
      </c>
      <c r="M38" s="162">
        <v>0</v>
      </c>
    </row>
    <row r="39" spans="1:13" ht="15" customHeight="1">
      <c r="A39" s="162">
        <v>935</v>
      </c>
      <c r="B39" s="162">
        <v>940</v>
      </c>
      <c r="C39" s="162">
        <v>0</v>
      </c>
      <c r="D39" s="162">
        <v>0</v>
      </c>
      <c r="E39" s="162">
        <v>0</v>
      </c>
      <c r="F39" s="162">
        <v>0</v>
      </c>
      <c r="G39" s="162">
        <v>0</v>
      </c>
      <c r="H39" s="162">
        <v>0</v>
      </c>
      <c r="I39" s="162">
        <v>0</v>
      </c>
      <c r="J39" s="162">
        <v>0</v>
      </c>
      <c r="K39" s="162">
        <v>0</v>
      </c>
      <c r="L39" s="162">
        <v>0</v>
      </c>
      <c r="M39" s="162">
        <v>0</v>
      </c>
    </row>
    <row r="40" spans="1:13" ht="15" customHeight="1">
      <c r="A40" s="162">
        <v>940</v>
      </c>
      <c r="B40" s="162">
        <v>945</v>
      </c>
      <c r="C40" s="162">
        <v>0</v>
      </c>
      <c r="D40" s="162">
        <v>0</v>
      </c>
      <c r="E40" s="162">
        <v>0</v>
      </c>
      <c r="F40" s="162">
        <v>0</v>
      </c>
      <c r="G40" s="162">
        <v>0</v>
      </c>
      <c r="H40" s="162">
        <v>0</v>
      </c>
      <c r="I40" s="162">
        <v>0</v>
      </c>
      <c r="J40" s="162">
        <v>0</v>
      </c>
      <c r="K40" s="162">
        <v>0</v>
      </c>
      <c r="L40" s="162">
        <v>0</v>
      </c>
      <c r="M40" s="162">
        <v>0</v>
      </c>
    </row>
    <row r="41" spans="1:13" ht="15" customHeight="1">
      <c r="A41" s="162">
        <v>945</v>
      </c>
      <c r="B41" s="162">
        <v>950</v>
      </c>
      <c r="C41" s="162">
        <v>0</v>
      </c>
      <c r="D41" s="162">
        <v>0</v>
      </c>
      <c r="E41" s="162">
        <v>0</v>
      </c>
      <c r="F41" s="162">
        <v>0</v>
      </c>
      <c r="G41" s="162">
        <v>0</v>
      </c>
      <c r="H41" s="162">
        <v>0</v>
      </c>
      <c r="I41" s="162">
        <v>0</v>
      </c>
      <c r="J41" s="162">
        <v>0</v>
      </c>
      <c r="K41" s="162">
        <v>0</v>
      </c>
      <c r="L41" s="162">
        <v>0</v>
      </c>
      <c r="M41" s="162">
        <v>0</v>
      </c>
    </row>
    <row r="42" spans="1:13" ht="15" customHeight="1">
      <c r="A42" s="162">
        <v>950</v>
      </c>
      <c r="B42" s="162">
        <v>955</v>
      </c>
      <c r="C42" s="162">
        <v>0</v>
      </c>
      <c r="D42" s="162">
        <v>0</v>
      </c>
      <c r="E42" s="162">
        <v>0</v>
      </c>
      <c r="F42" s="162">
        <v>0</v>
      </c>
      <c r="G42" s="162">
        <v>0</v>
      </c>
      <c r="H42" s="162">
        <v>0</v>
      </c>
      <c r="I42" s="162">
        <v>0</v>
      </c>
      <c r="J42" s="162">
        <v>0</v>
      </c>
      <c r="K42" s="162">
        <v>0</v>
      </c>
      <c r="L42" s="162">
        <v>0</v>
      </c>
      <c r="M42" s="162">
        <v>0</v>
      </c>
    </row>
    <row r="43" spans="1:13" ht="15" customHeight="1">
      <c r="A43" s="162">
        <v>955</v>
      </c>
      <c r="B43" s="162">
        <v>960</v>
      </c>
      <c r="C43" s="162">
        <v>0</v>
      </c>
      <c r="D43" s="162">
        <v>0</v>
      </c>
      <c r="E43" s="162">
        <v>0</v>
      </c>
      <c r="F43" s="162">
        <v>0</v>
      </c>
      <c r="G43" s="162">
        <v>0</v>
      </c>
      <c r="H43" s="162">
        <v>0</v>
      </c>
      <c r="I43" s="162">
        <v>0</v>
      </c>
      <c r="J43" s="162">
        <v>0</v>
      </c>
      <c r="K43" s="162">
        <v>0</v>
      </c>
      <c r="L43" s="162">
        <v>0</v>
      </c>
      <c r="M43" s="162">
        <v>0</v>
      </c>
    </row>
    <row r="44" spans="1:13" ht="15" customHeight="1">
      <c r="A44" s="162">
        <v>960</v>
      </c>
      <c r="B44" s="162">
        <v>965</v>
      </c>
      <c r="C44" s="162">
        <v>0</v>
      </c>
      <c r="D44" s="162">
        <v>0</v>
      </c>
      <c r="E44" s="162">
        <v>0</v>
      </c>
      <c r="F44" s="162">
        <v>0</v>
      </c>
      <c r="G44" s="162">
        <v>0</v>
      </c>
      <c r="H44" s="162">
        <v>0</v>
      </c>
      <c r="I44" s="162">
        <v>0</v>
      </c>
      <c r="J44" s="162">
        <v>0</v>
      </c>
      <c r="K44" s="162">
        <v>0</v>
      </c>
      <c r="L44" s="162">
        <v>0</v>
      </c>
      <c r="M44" s="162">
        <v>0</v>
      </c>
    </row>
    <row r="45" spans="1:13" ht="15" customHeight="1">
      <c r="A45" s="162">
        <v>965</v>
      </c>
      <c r="B45" s="162">
        <v>970</v>
      </c>
      <c r="C45" s="162">
        <v>0</v>
      </c>
      <c r="D45" s="162">
        <v>0</v>
      </c>
      <c r="E45" s="162">
        <v>0</v>
      </c>
      <c r="F45" s="162">
        <v>0</v>
      </c>
      <c r="G45" s="162">
        <v>0</v>
      </c>
      <c r="H45" s="162">
        <v>0</v>
      </c>
      <c r="I45" s="162">
        <v>0</v>
      </c>
      <c r="J45" s="162">
        <v>0</v>
      </c>
      <c r="K45" s="162">
        <v>0</v>
      </c>
      <c r="L45" s="162">
        <v>0</v>
      </c>
      <c r="M45" s="162">
        <v>0</v>
      </c>
    </row>
    <row r="46" spans="1:13" ht="15" customHeight="1">
      <c r="A46" s="162">
        <v>970</v>
      </c>
      <c r="B46" s="162">
        <v>975</v>
      </c>
      <c r="C46" s="162">
        <v>0</v>
      </c>
      <c r="D46" s="162">
        <v>0</v>
      </c>
      <c r="E46" s="162">
        <v>0</v>
      </c>
      <c r="F46" s="162">
        <v>0</v>
      </c>
      <c r="G46" s="162">
        <v>0</v>
      </c>
      <c r="H46" s="162">
        <v>0</v>
      </c>
      <c r="I46" s="162">
        <v>0</v>
      </c>
      <c r="J46" s="162">
        <v>0</v>
      </c>
      <c r="K46" s="162">
        <v>0</v>
      </c>
      <c r="L46" s="162">
        <v>0</v>
      </c>
      <c r="M46" s="162">
        <v>0</v>
      </c>
    </row>
    <row r="47" spans="1:13" ht="15" customHeight="1">
      <c r="A47" s="162">
        <v>975</v>
      </c>
      <c r="B47" s="162">
        <v>980</v>
      </c>
      <c r="C47" s="162">
        <v>0</v>
      </c>
      <c r="D47" s="162">
        <v>0</v>
      </c>
      <c r="E47" s="162">
        <v>0</v>
      </c>
      <c r="F47" s="162">
        <v>0</v>
      </c>
      <c r="G47" s="162">
        <v>0</v>
      </c>
      <c r="H47" s="162">
        <v>0</v>
      </c>
      <c r="I47" s="162">
        <v>0</v>
      </c>
      <c r="J47" s="162">
        <v>0</v>
      </c>
      <c r="K47" s="162">
        <v>0</v>
      </c>
      <c r="L47" s="162">
        <v>0</v>
      </c>
      <c r="M47" s="162">
        <v>0</v>
      </c>
    </row>
    <row r="48" spans="1:13" ht="15" customHeight="1">
      <c r="A48" s="162">
        <v>980</v>
      </c>
      <c r="B48" s="162">
        <v>985</v>
      </c>
      <c r="C48" s="162">
        <v>0</v>
      </c>
      <c r="D48" s="162">
        <v>0</v>
      </c>
      <c r="E48" s="162">
        <v>0</v>
      </c>
      <c r="F48" s="162">
        <v>0</v>
      </c>
      <c r="G48" s="162">
        <v>0</v>
      </c>
      <c r="H48" s="162">
        <v>0</v>
      </c>
      <c r="I48" s="162">
        <v>0</v>
      </c>
      <c r="J48" s="162">
        <v>0</v>
      </c>
      <c r="K48" s="162">
        <v>0</v>
      </c>
      <c r="L48" s="162">
        <v>0</v>
      </c>
      <c r="M48" s="162">
        <v>0</v>
      </c>
    </row>
    <row r="49" spans="1:13" ht="15" customHeight="1">
      <c r="A49" s="162">
        <v>985</v>
      </c>
      <c r="B49" s="162">
        <v>990</v>
      </c>
      <c r="C49" s="162">
        <v>0</v>
      </c>
      <c r="D49" s="162">
        <v>0</v>
      </c>
      <c r="E49" s="162">
        <v>0</v>
      </c>
      <c r="F49" s="162">
        <v>0</v>
      </c>
      <c r="G49" s="162">
        <v>0</v>
      </c>
      <c r="H49" s="162">
        <v>0</v>
      </c>
      <c r="I49" s="162">
        <v>0</v>
      </c>
      <c r="J49" s="162">
        <v>0</v>
      </c>
      <c r="K49" s="162">
        <v>0</v>
      </c>
      <c r="L49" s="162">
        <v>0</v>
      </c>
      <c r="M49" s="162">
        <v>0</v>
      </c>
    </row>
    <row r="50" spans="1:13" ht="15" customHeight="1">
      <c r="A50" s="162">
        <v>990</v>
      </c>
      <c r="B50" s="162">
        <v>995</v>
      </c>
      <c r="C50" s="162">
        <v>0</v>
      </c>
      <c r="D50" s="162">
        <v>0</v>
      </c>
      <c r="E50" s="162">
        <v>0</v>
      </c>
      <c r="F50" s="162">
        <v>0</v>
      </c>
      <c r="G50" s="162">
        <v>0</v>
      </c>
      <c r="H50" s="162">
        <v>0</v>
      </c>
      <c r="I50" s="162">
        <v>0</v>
      </c>
      <c r="J50" s="162">
        <v>0</v>
      </c>
      <c r="K50" s="162">
        <v>0</v>
      </c>
      <c r="L50" s="162">
        <v>0</v>
      </c>
      <c r="M50" s="162">
        <v>0</v>
      </c>
    </row>
    <row r="51" spans="1:13" ht="15" customHeight="1">
      <c r="A51" s="162">
        <v>995</v>
      </c>
      <c r="B51" s="163">
        <v>1000</v>
      </c>
      <c r="C51" s="162">
        <v>0</v>
      </c>
      <c r="D51" s="162">
        <v>0</v>
      </c>
      <c r="E51" s="162">
        <v>0</v>
      </c>
      <c r="F51" s="162">
        <v>0</v>
      </c>
      <c r="G51" s="162">
        <v>0</v>
      </c>
      <c r="H51" s="162">
        <v>0</v>
      </c>
      <c r="I51" s="162">
        <v>0</v>
      </c>
      <c r="J51" s="162">
        <v>0</v>
      </c>
      <c r="K51" s="162">
        <v>0</v>
      </c>
      <c r="L51" s="162">
        <v>0</v>
      </c>
      <c r="M51" s="162">
        <v>0</v>
      </c>
    </row>
    <row r="52" spans="1:13" ht="15" customHeight="1">
      <c r="A52" s="163">
        <v>1000</v>
      </c>
      <c r="B52" s="163">
        <v>1005</v>
      </c>
      <c r="C52" s="162">
        <v>0</v>
      </c>
      <c r="D52" s="162">
        <v>0</v>
      </c>
      <c r="E52" s="162">
        <v>0</v>
      </c>
      <c r="F52" s="162">
        <v>0</v>
      </c>
      <c r="G52" s="162">
        <v>0</v>
      </c>
      <c r="H52" s="162">
        <v>0</v>
      </c>
      <c r="I52" s="162">
        <v>0</v>
      </c>
      <c r="J52" s="162">
        <v>0</v>
      </c>
      <c r="K52" s="162">
        <v>0</v>
      </c>
      <c r="L52" s="162">
        <v>0</v>
      </c>
      <c r="M52" s="162">
        <v>0</v>
      </c>
    </row>
    <row r="53" spans="1:13" ht="15" customHeight="1">
      <c r="A53" s="163">
        <v>1005</v>
      </c>
      <c r="B53" s="163">
        <v>1010</v>
      </c>
      <c r="C53" s="162">
        <v>0</v>
      </c>
      <c r="D53" s="162">
        <v>0</v>
      </c>
      <c r="E53" s="162">
        <v>0</v>
      </c>
      <c r="F53" s="162">
        <v>0</v>
      </c>
      <c r="G53" s="162">
        <v>0</v>
      </c>
      <c r="H53" s="162">
        <v>0</v>
      </c>
      <c r="I53" s="162">
        <v>0</v>
      </c>
      <c r="J53" s="162">
        <v>0</v>
      </c>
      <c r="K53" s="162">
        <v>0</v>
      </c>
      <c r="L53" s="162">
        <v>0</v>
      </c>
      <c r="M53" s="162">
        <v>0</v>
      </c>
    </row>
    <row r="54" spans="1:13" ht="15" customHeight="1">
      <c r="A54" s="163">
        <v>1010</v>
      </c>
      <c r="B54" s="163">
        <v>1015</v>
      </c>
      <c r="C54" s="162">
        <v>0</v>
      </c>
      <c r="D54" s="162">
        <v>0</v>
      </c>
      <c r="E54" s="162">
        <v>0</v>
      </c>
      <c r="F54" s="162">
        <v>0</v>
      </c>
      <c r="G54" s="162">
        <v>0</v>
      </c>
      <c r="H54" s="162">
        <v>0</v>
      </c>
      <c r="I54" s="162">
        <v>0</v>
      </c>
      <c r="J54" s="162">
        <v>0</v>
      </c>
      <c r="K54" s="162">
        <v>0</v>
      </c>
      <c r="L54" s="162">
        <v>0</v>
      </c>
      <c r="M54" s="162">
        <v>0</v>
      </c>
    </row>
    <row r="55" spans="1:13" ht="15" customHeight="1">
      <c r="A55" s="163">
        <v>1015</v>
      </c>
      <c r="B55" s="163">
        <v>1020</v>
      </c>
      <c r="C55" s="162">
        <v>0</v>
      </c>
      <c r="D55" s="162">
        <v>0</v>
      </c>
      <c r="E55" s="162">
        <v>0</v>
      </c>
      <c r="F55" s="162">
        <v>0</v>
      </c>
      <c r="G55" s="162">
        <v>0</v>
      </c>
      <c r="H55" s="162">
        <v>0</v>
      </c>
      <c r="I55" s="162">
        <v>0</v>
      </c>
      <c r="J55" s="162">
        <v>0</v>
      </c>
      <c r="K55" s="162">
        <v>0</v>
      </c>
      <c r="L55" s="162">
        <v>0</v>
      </c>
      <c r="M55" s="162">
        <v>0</v>
      </c>
    </row>
    <row r="56" spans="1:13" ht="15" customHeight="1">
      <c r="A56" s="163">
        <v>1020</v>
      </c>
      <c r="B56" s="163">
        <v>1025</v>
      </c>
      <c r="C56" s="162">
        <v>0</v>
      </c>
      <c r="D56" s="162">
        <v>0</v>
      </c>
      <c r="E56" s="162">
        <v>0</v>
      </c>
      <c r="F56" s="162">
        <v>0</v>
      </c>
      <c r="G56" s="162">
        <v>0</v>
      </c>
      <c r="H56" s="162">
        <v>0</v>
      </c>
      <c r="I56" s="162">
        <v>0</v>
      </c>
      <c r="J56" s="162">
        <v>0</v>
      </c>
      <c r="K56" s="162">
        <v>0</v>
      </c>
      <c r="L56" s="162">
        <v>0</v>
      </c>
      <c r="M56" s="162">
        <v>0</v>
      </c>
    </row>
    <row r="57" spans="1:13" ht="15" customHeight="1">
      <c r="A57" s="163">
        <v>1025</v>
      </c>
      <c r="B57" s="163">
        <v>1030</v>
      </c>
      <c r="C57" s="162">
        <v>0</v>
      </c>
      <c r="D57" s="162">
        <v>0</v>
      </c>
      <c r="E57" s="162">
        <v>0</v>
      </c>
      <c r="F57" s="162">
        <v>0</v>
      </c>
      <c r="G57" s="162">
        <v>0</v>
      </c>
      <c r="H57" s="162">
        <v>0</v>
      </c>
      <c r="I57" s="162">
        <v>0</v>
      </c>
      <c r="J57" s="162">
        <v>0</v>
      </c>
      <c r="K57" s="162">
        <v>0</v>
      </c>
      <c r="L57" s="162">
        <v>0</v>
      </c>
      <c r="M57" s="162">
        <v>0</v>
      </c>
    </row>
    <row r="58" spans="1:13" ht="15" customHeight="1">
      <c r="A58" s="163">
        <v>1030</v>
      </c>
      <c r="B58" s="163">
        <v>1035</v>
      </c>
      <c r="C58" s="162">
        <v>0</v>
      </c>
      <c r="D58" s="162">
        <v>0</v>
      </c>
      <c r="E58" s="162">
        <v>0</v>
      </c>
      <c r="F58" s="162">
        <v>0</v>
      </c>
      <c r="G58" s="162">
        <v>0</v>
      </c>
      <c r="H58" s="162">
        <v>0</v>
      </c>
      <c r="I58" s="162">
        <v>0</v>
      </c>
      <c r="J58" s="162">
        <v>0</v>
      </c>
      <c r="K58" s="162">
        <v>0</v>
      </c>
      <c r="L58" s="162">
        <v>0</v>
      </c>
      <c r="M58" s="162">
        <v>0</v>
      </c>
    </row>
    <row r="59" spans="1:13" ht="15" customHeight="1">
      <c r="A59" s="163">
        <v>1035</v>
      </c>
      <c r="B59" s="163">
        <v>1040</v>
      </c>
      <c r="C59" s="162">
        <v>0</v>
      </c>
      <c r="D59" s="162">
        <v>0</v>
      </c>
      <c r="E59" s="162">
        <v>0</v>
      </c>
      <c r="F59" s="162">
        <v>0</v>
      </c>
      <c r="G59" s="162">
        <v>0</v>
      </c>
      <c r="H59" s="162">
        <v>0</v>
      </c>
      <c r="I59" s="162">
        <v>0</v>
      </c>
      <c r="J59" s="162">
        <v>0</v>
      </c>
      <c r="K59" s="162">
        <v>0</v>
      </c>
      <c r="L59" s="162">
        <v>0</v>
      </c>
      <c r="M59" s="162">
        <v>0</v>
      </c>
    </row>
    <row r="60" spans="1:13" ht="15" customHeight="1">
      <c r="A60" s="163">
        <v>1040</v>
      </c>
      <c r="B60" s="163">
        <v>1045</v>
      </c>
      <c r="C60" s="162">
        <v>0</v>
      </c>
      <c r="D60" s="162">
        <v>0</v>
      </c>
      <c r="E60" s="162">
        <v>0</v>
      </c>
      <c r="F60" s="162">
        <v>0</v>
      </c>
      <c r="G60" s="162">
        <v>0</v>
      </c>
      <c r="H60" s="162">
        <v>0</v>
      </c>
      <c r="I60" s="162">
        <v>0</v>
      </c>
      <c r="J60" s="162">
        <v>0</v>
      </c>
      <c r="K60" s="162">
        <v>0</v>
      </c>
      <c r="L60" s="162">
        <v>0</v>
      </c>
      <c r="M60" s="162">
        <v>0</v>
      </c>
    </row>
    <row r="61" spans="1:13" ht="15" customHeight="1">
      <c r="A61" s="163">
        <v>1045</v>
      </c>
      <c r="B61" s="163">
        <v>1050</v>
      </c>
      <c r="C61" s="162">
        <v>0</v>
      </c>
      <c r="D61" s="162">
        <v>0</v>
      </c>
      <c r="E61" s="162">
        <v>0</v>
      </c>
      <c r="F61" s="162">
        <v>0</v>
      </c>
      <c r="G61" s="162">
        <v>0</v>
      </c>
      <c r="H61" s="162">
        <v>0</v>
      </c>
      <c r="I61" s="162">
        <v>0</v>
      </c>
      <c r="J61" s="162">
        <v>0</v>
      </c>
      <c r="K61" s="162">
        <v>0</v>
      </c>
      <c r="L61" s="162">
        <v>0</v>
      </c>
      <c r="M61" s="162">
        <v>0</v>
      </c>
    </row>
    <row r="62" spans="1:13" ht="15" customHeight="1">
      <c r="A62" s="163">
        <v>1050</v>
      </c>
      <c r="B62" s="163">
        <v>1055</v>
      </c>
      <c r="C62" s="162">
        <v>0</v>
      </c>
      <c r="D62" s="162">
        <v>0</v>
      </c>
      <c r="E62" s="162">
        <v>0</v>
      </c>
      <c r="F62" s="162">
        <v>0</v>
      </c>
      <c r="G62" s="162">
        <v>0</v>
      </c>
      <c r="H62" s="162">
        <v>0</v>
      </c>
      <c r="I62" s="162">
        <v>0</v>
      </c>
      <c r="J62" s="162">
        <v>0</v>
      </c>
      <c r="K62" s="162">
        <v>0</v>
      </c>
      <c r="L62" s="162">
        <v>0</v>
      </c>
      <c r="M62" s="162">
        <v>0</v>
      </c>
    </row>
    <row r="63" spans="1:13" ht="15" customHeight="1">
      <c r="A63" s="163">
        <v>1055</v>
      </c>
      <c r="B63" s="163">
        <v>1060</v>
      </c>
      <c r="C63" s="162">
        <v>0</v>
      </c>
      <c r="D63" s="162">
        <v>0</v>
      </c>
      <c r="E63" s="162">
        <v>0</v>
      </c>
      <c r="F63" s="162">
        <v>0</v>
      </c>
      <c r="G63" s="162">
        <v>0</v>
      </c>
      <c r="H63" s="162">
        <v>0</v>
      </c>
      <c r="I63" s="162">
        <v>0</v>
      </c>
      <c r="J63" s="162">
        <v>0</v>
      </c>
      <c r="K63" s="162">
        <v>0</v>
      </c>
      <c r="L63" s="162">
        <v>0</v>
      </c>
      <c r="M63" s="162">
        <v>0</v>
      </c>
    </row>
    <row r="64" spans="1:13" ht="15" customHeight="1">
      <c r="A64" s="163">
        <v>1060</v>
      </c>
      <c r="B64" s="163">
        <v>1065</v>
      </c>
      <c r="C64" s="163">
        <v>1040</v>
      </c>
      <c r="D64" s="162">
        <v>0</v>
      </c>
      <c r="E64" s="162">
        <v>0</v>
      </c>
      <c r="F64" s="162">
        <v>0</v>
      </c>
      <c r="G64" s="162">
        <v>0</v>
      </c>
      <c r="H64" s="162">
        <v>0</v>
      </c>
      <c r="I64" s="162">
        <v>0</v>
      </c>
      <c r="J64" s="162">
        <v>0</v>
      </c>
      <c r="K64" s="162">
        <v>0</v>
      </c>
      <c r="L64" s="162">
        <v>0</v>
      </c>
      <c r="M64" s="162">
        <v>0</v>
      </c>
    </row>
    <row r="65" spans="1:13" ht="15" customHeight="1">
      <c r="A65" s="163">
        <v>1065</v>
      </c>
      <c r="B65" s="163">
        <v>1070</v>
      </c>
      <c r="C65" s="163">
        <v>1110</v>
      </c>
      <c r="D65" s="162">
        <v>0</v>
      </c>
      <c r="E65" s="162">
        <v>0</v>
      </c>
      <c r="F65" s="162">
        <v>0</v>
      </c>
      <c r="G65" s="162">
        <v>0</v>
      </c>
      <c r="H65" s="162">
        <v>0</v>
      </c>
      <c r="I65" s="162">
        <v>0</v>
      </c>
      <c r="J65" s="162">
        <v>0</v>
      </c>
      <c r="K65" s="162">
        <v>0</v>
      </c>
      <c r="L65" s="162">
        <v>0</v>
      </c>
      <c r="M65" s="162">
        <v>0</v>
      </c>
    </row>
    <row r="66" spans="1:13" ht="15" customHeight="1">
      <c r="A66" s="163">
        <v>1070</v>
      </c>
      <c r="B66" s="163">
        <v>1075</v>
      </c>
      <c r="C66" s="163">
        <v>1180</v>
      </c>
      <c r="D66" s="162">
        <v>0</v>
      </c>
      <c r="E66" s="162">
        <v>0</v>
      </c>
      <c r="F66" s="162">
        <v>0</v>
      </c>
      <c r="G66" s="162">
        <v>0</v>
      </c>
      <c r="H66" s="162">
        <v>0</v>
      </c>
      <c r="I66" s="162">
        <v>0</v>
      </c>
      <c r="J66" s="162">
        <v>0</v>
      </c>
      <c r="K66" s="162">
        <v>0</v>
      </c>
      <c r="L66" s="162">
        <v>0</v>
      </c>
      <c r="M66" s="162">
        <v>0</v>
      </c>
    </row>
    <row r="67" spans="1:13" ht="15" customHeight="1">
      <c r="A67" s="163">
        <v>1075</v>
      </c>
      <c r="B67" s="163">
        <v>1080</v>
      </c>
      <c r="C67" s="163">
        <v>1250</v>
      </c>
      <c r="D67" s="162">
        <v>0</v>
      </c>
      <c r="E67" s="162">
        <v>0</v>
      </c>
      <c r="F67" s="162">
        <v>0</v>
      </c>
      <c r="G67" s="162">
        <v>0</v>
      </c>
      <c r="H67" s="162">
        <v>0</v>
      </c>
      <c r="I67" s="162">
        <v>0</v>
      </c>
      <c r="J67" s="162">
        <v>0</v>
      </c>
      <c r="K67" s="162">
        <v>0</v>
      </c>
      <c r="L67" s="162">
        <v>0</v>
      </c>
      <c r="M67" s="162">
        <v>0</v>
      </c>
    </row>
    <row r="68" spans="1:13" ht="15" customHeight="1">
      <c r="A68" s="163">
        <v>1080</v>
      </c>
      <c r="B68" s="163">
        <v>1085</v>
      </c>
      <c r="C68" s="163">
        <v>1320</v>
      </c>
      <c r="D68" s="162">
        <v>0</v>
      </c>
      <c r="E68" s="162">
        <v>0</v>
      </c>
      <c r="F68" s="162">
        <v>0</v>
      </c>
      <c r="G68" s="162">
        <v>0</v>
      </c>
      <c r="H68" s="162">
        <v>0</v>
      </c>
      <c r="I68" s="162">
        <v>0</v>
      </c>
      <c r="J68" s="162">
        <v>0</v>
      </c>
      <c r="K68" s="162">
        <v>0</v>
      </c>
      <c r="L68" s="162">
        <v>0</v>
      </c>
      <c r="M68" s="162">
        <v>0</v>
      </c>
    </row>
    <row r="69" spans="1:13" ht="15" customHeight="1">
      <c r="A69" s="163">
        <v>1085</v>
      </c>
      <c r="B69" s="163">
        <v>1090</v>
      </c>
      <c r="C69" s="163">
        <v>1390</v>
      </c>
      <c r="D69" s="162">
        <v>0</v>
      </c>
      <c r="E69" s="162">
        <v>0</v>
      </c>
      <c r="F69" s="162">
        <v>0</v>
      </c>
      <c r="G69" s="162">
        <v>0</v>
      </c>
      <c r="H69" s="162">
        <v>0</v>
      </c>
      <c r="I69" s="162">
        <v>0</v>
      </c>
      <c r="J69" s="162">
        <v>0</v>
      </c>
      <c r="K69" s="162">
        <v>0</v>
      </c>
      <c r="L69" s="162">
        <v>0</v>
      </c>
      <c r="M69" s="162">
        <v>0</v>
      </c>
    </row>
    <row r="70" spans="1:13" ht="15" customHeight="1">
      <c r="A70" s="163">
        <v>1090</v>
      </c>
      <c r="B70" s="163">
        <v>1095</v>
      </c>
      <c r="C70" s="163">
        <v>1460</v>
      </c>
      <c r="D70" s="162">
        <v>0</v>
      </c>
      <c r="E70" s="162">
        <v>0</v>
      </c>
      <c r="F70" s="162">
        <v>0</v>
      </c>
      <c r="G70" s="162">
        <v>0</v>
      </c>
      <c r="H70" s="162">
        <v>0</v>
      </c>
      <c r="I70" s="162">
        <v>0</v>
      </c>
      <c r="J70" s="162">
        <v>0</v>
      </c>
      <c r="K70" s="162">
        <v>0</v>
      </c>
      <c r="L70" s="162">
        <v>0</v>
      </c>
      <c r="M70" s="162">
        <v>0</v>
      </c>
    </row>
    <row r="71" spans="1:13" ht="15" customHeight="1">
      <c r="A71" s="163">
        <v>1095</v>
      </c>
      <c r="B71" s="163">
        <v>1100</v>
      </c>
      <c r="C71" s="163">
        <v>1530</v>
      </c>
      <c r="D71" s="162">
        <v>0</v>
      </c>
      <c r="E71" s="162">
        <v>0</v>
      </c>
      <c r="F71" s="162">
        <v>0</v>
      </c>
      <c r="G71" s="162">
        <v>0</v>
      </c>
      <c r="H71" s="162">
        <v>0</v>
      </c>
      <c r="I71" s="162">
        <v>0</v>
      </c>
      <c r="J71" s="162">
        <v>0</v>
      </c>
      <c r="K71" s="162">
        <v>0</v>
      </c>
      <c r="L71" s="162">
        <v>0</v>
      </c>
      <c r="M71" s="162">
        <v>0</v>
      </c>
    </row>
    <row r="72" spans="1:13" ht="15" customHeight="1">
      <c r="A72" s="163">
        <v>1100</v>
      </c>
      <c r="B72" s="163">
        <v>1105</v>
      </c>
      <c r="C72" s="163">
        <v>1600</v>
      </c>
      <c r="D72" s="162">
        <v>0</v>
      </c>
      <c r="E72" s="162">
        <v>0</v>
      </c>
      <c r="F72" s="162">
        <v>0</v>
      </c>
      <c r="G72" s="162">
        <v>0</v>
      </c>
      <c r="H72" s="162">
        <v>0</v>
      </c>
      <c r="I72" s="162">
        <v>0</v>
      </c>
      <c r="J72" s="162">
        <v>0</v>
      </c>
      <c r="K72" s="162">
        <v>0</v>
      </c>
      <c r="L72" s="162">
        <v>0</v>
      </c>
      <c r="M72" s="162">
        <v>0</v>
      </c>
    </row>
    <row r="73" spans="1:13" ht="15" customHeight="1">
      <c r="A73" s="163">
        <v>1105</v>
      </c>
      <c r="B73" s="163">
        <v>1110</v>
      </c>
      <c r="C73" s="163">
        <v>1670</v>
      </c>
      <c r="D73" s="162">
        <v>0</v>
      </c>
      <c r="E73" s="162">
        <v>0</v>
      </c>
      <c r="F73" s="162">
        <v>0</v>
      </c>
      <c r="G73" s="162">
        <v>0</v>
      </c>
      <c r="H73" s="162">
        <v>0</v>
      </c>
      <c r="I73" s="162">
        <v>0</v>
      </c>
      <c r="J73" s="162">
        <v>0</v>
      </c>
      <c r="K73" s="162">
        <v>0</v>
      </c>
      <c r="L73" s="162">
        <v>0</v>
      </c>
      <c r="M73" s="162">
        <v>0</v>
      </c>
    </row>
    <row r="74" spans="1:13" ht="15" customHeight="1">
      <c r="A74" s="163">
        <v>1110</v>
      </c>
      <c r="B74" s="163">
        <v>1115</v>
      </c>
      <c r="C74" s="163">
        <v>1740</v>
      </c>
      <c r="D74" s="162">
        <v>0</v>
      </c>
      <c r="E74" s="162">
        <v>0</v>
      </c>
      <c r="F74" s="162">
        <v>0</v>
      </c>
      <c r="G74" s="162">
        <v>0</v>
      </c>
      <c r="H74" s="162">
        <v>0</v>
      </c>
      <c r="I74" s="162">
        <v>0</v>
      </c>
      <c r="J74" s="162">
        <v>0</v>
      </c>
      <c r="K74" s="162">
        <v>0</v>
      </c>
      <c r="L74" s="162">
        <v>0</v>
      </c>
      <c r="M74" s="162">
        <v>0</v>
      </c>
    </row>
    <row r="75" spans="1:13" ht="15" customHeight="1">
      <c r="A75" s="163">
        <v>1115</v>
      </c>
      <c r="B75" s="163">
        <v>1120</v>
      </c>
      <c r="C75" s="163">
        <v>1810</v>
      </c>
      <c r="D75" s="162">
        <v>0</v>
      </c>
      <c r="E75" s="162">
        <v>0</v>
      </c>
      <c r="F75" s="162">
        <v>0</v>
      </c>
      <c r="G75" s="162">
        <v>0</v>
      </c>
      <c r="H75" s="162">
        <v>0</v>
      </c>
      <c r="I75" s="162">
        <v>0</v>
      </c>
      <c r="J75" s="162">
        <v>0</v>
      </c>
      <c r="K75" s="162">
        <v>0</v>
      </c>
      <c r="L75" s="162">
        <v>0</v>
      </c>
      <c r="M75" s="162">
        <v>0</v>
      </c>
    </row>
    <row r="76" spans="1:13" ht="15" customHeight="1">
      <c r="A76" s="163">
        <v>1120</v>
      </c>
      <c r="B76" s="163">
        <v>1125</v>
      </c>
      <c r="C76" s="163">
        <v>1880</v>
      </c>
      <c r="D76" s="162">
        <v>0</v>
      </c>
      <c r="E76" s="162">
        <v>0</v>
      </c>
      <c r="F76" s="162">
        <v>0</v>
      </c>
      <c r="G76" s="162">
        <v>0</v>
      </c>
      <c r="H76" s="162">
        <v>0</v>
      </c>
      <c r="I76" s="162">
        <v>0</v>
      </c>
      <c r="J76" s="162">
        <v>0</v>
      </c>
      <c r="K76" s="162">
        <v>0</v>
      </c>
      <c r="L76" s="162">
        <v>0</v>
      </c>
      <c r="M76" s="162">
        <v>0</v>
      </c>
    </row>
    <row r="77" spans="1:13" ht="15" customHeight="1">
      <c r="A77" s="163">
        <v>1125</v>
      </c>
      <c r="B77" s="163">
        <v>1130</v>
      </c>
      <c r="C77" s="163">
        <v>1950</v>
      </c>
      <c r="D77" s="162">
        <v>0</v>
      </c>
      <c r="E77" s="162">
        <v>0</v>
      </c>
      <c r="F77" s="162">
        <v>0</v>
      </c>
      <c r="G77" s="162">
        <v>0</v>
      </c>
      <c r="H77" s="162">
        <v>0</v>
      </c>
      <c r="I77" s="162">
        <v>0</v>
      </c>
      <c r="J77" s="162">
        <v>0</v>
      </c>
      <c r="K77" s="162">
        <v>0</v>
      </c>
      <c r="L77" s="162">
        <v>0</v>
      </c>
      <c r="M77" s="162">
        <v>0</v>
      </c>
    </row>
    <row r="78" spans="1:13" ht="15" customHeight="1">
      <c r="A78" s="163">
        <v>1130</v>
      </c>
      <c r="B78" s="163">
        <v>1135</v>
      </c>
      <c r="C78" s="163">
        <v>2020</v>
      </c>
      <c r="D78" s="162">
        <v>0</v>
      </c>
      <c r="E78" s="162">
        <v>0</v>
      </c>
      <c r="F78" s="162">
        <v>0</v>
      </c>
      <c r="G78" s="162">
        <v>0</v>
      </c>
      <c r="H78" s="162">
        <v>0</v>
      </c>
      <c r="I78" s="162">
        <v>0</v>
      </c>
      <c r="J78" s="162">
        <v>0</v>
      </c>
      <c r="K78" s="162">
        <v>0</v>
      </c>
      <c r="L78" s="162">
        <v>0</v>
      </c>
      <c r="M78" s="162">
        <v>0</v>
      </c>
    </row>
    <row r="79" spans="1:13" ht="15" customHeight="1">
      <c r="A79" s="163">
        <v>1135</v>
      </c>
      <c r="B79" s="163">
        <v>1140</v>
      </c>
      <c r="C79" s="163">
        <v>2090</v>
      </c>
      <c r="D79" s="162">
        <v>0</v>
      </c>
      <c r="E79" s="162">
        <v>0</v>
      </c>
      <c r="F79" s="162">
        <v>0</v>
      </c>
      <c r="G79" s="162">
        <v>0</v>
      </c>
      <c r="H79" s="162">
        <v>0</v>
      </c>
      <c r="I79" s="162">
        <v>0</v>
      </c>
      <c r="J79" s="162">
        <v>0</v>
      </c>
      <c r="K79" s="162">
        <v>0</v>
      </c>
      <c r="L79" s="162">
        <v>0</v>
      </c>
      <c r="M79" s="162">
        <v>0</v>
      </c>
    </row>
    <row r="80" spans="1:13" ht="15" customHeight="1">
      <c r="A80" s="163">
        <v>1140</v>
      </c>
      <c r="B80" s="163">
        <v>1145</v>
      </c>
      <c r="C80" s="163">
        <v>2160</v>
      </c>
      <c r="D80" s="162">
        <v>0</v>
      </c>
      <c r="E80" s="162">
        <v>0</v>
      </c>
      <c r="F80" s="162">
        <v>0</v>
      </c>
      <c r="G80" s="162">
        <v>0</v>
      </c>
      <c r="H80" s="162">
        <v>0</v>
      </c>
      <c r="I80" s="162">
        <v>0</v>
      </c>
      <c r="J80" s="162">
        <v>0</v>
      </c>
      <c r="K80" s="162">
        <v>0</v>
      </c>
      <c r="L80" s="162">
        <v>0</v>
      </c>
      <c r="M80" s="162">
        <v>0</v>
      </c>
    </row>
    <row r="81" spans="1:13" ht="15" customHeight="1">
      <c r="A81" s="163">
        <v>1145</v>
      </c>
      <c r="B81" s="163">
        <v>1150</v>
      </c>
      <c r="C81" s="163">
        <v>2230</v>
      </c>
      <c r="D81" s="162">
        <v>0</v>
      </c>
      <c r="E81" s="162">
        <v>0</v>
      </c>
      <c r="F81" s="162">
        <v>0</v>
      </c>
      <c r="G81" s="162">
        <v>0</v>
      </c>
      <c r="H81" s="162">
        <v>0</v>
      </c>
      <c r="I81" s="162">
        <v>0</v>
      </c>
      <c r="J81" s="162">
        <v>0</v>
      </c>
      <c r="K81" s="162">
        <v>0</v>
      </c>
      <c r="L81" s="162">
        <v>0</v>
      </c>
      <c r="M81" s="162">
        <v>0</v>
      </c>
    </row>
    <row r="82" spans="1:13" ht="15" customHeight="1">
      <c r="A82" s="163">
        <v>1150</v>
      </c>
      <c r="B82" s="163">
        <v>1155</v>
      </c>
      <c r="C82" s="163">
        <v>2300</v>
      </c>
      <c r="D82" s="162">
        <v>0</v>
      </c>
      <c r="E82" s="162">
        <v>0</v>
      </c>
      <c r="F82" s="162">
        <v>0</v>
      </c>
      <c r="G82" s="162">
        <v>0</v>
      </c>
      <c r="H82" s="162">
        <v>0</v>
      </c>
      <c r="I82" s="162">
        <v>0</v>
      </c>
      <c r="J82" s="162">
        <v>0</v>
      </c>
      <c r="K82" s="162">
        <v>0</v>
      </c>
      <c r="L82" s="162">
        <v>0</v>
      </c>
      <c r="M82" s="162">
        <v>0</v>
      </c>
    </row>
    <row r="83" spans="1:13" ht="15" customHeight="1">
      <c r="A83" s="163">
        <v>1155</v>
      </c>
      <c r="B83" s="163">
        <v>1160</v>
      </c>
      <c r="C83" s="163">
        <v>2370</v>
      </c>
      <c r="D83" s="162">
        <v>0</v>
      </c>
      <c r="E83" s="162">
        <v>0</v>
      </c>
      <c r="F83" s="162">
        <v>0</v>
      </c>
      <c r="G83" s="162">
        <v>0</v>
      </c>
      <c r="H83" s="162">
        <v>0</v>
      </c>
      <c r="I83" s="162">
        <v>0</v>
      </c>
      <c r="J83" s="162">
        <v>0</v>
      </c>
      <c r="K83" s="162">
        <v>0</v>
      </c>
      <c r="L83" s="162">
        <v>0</v>
      </c>
      <c r="M83" s="162">
        <v>0</v>
      </c>
    </row>
    <row r="84" spans="1:13" ht="15" customHeight="1">
      <c r="A84" s="163">
        <v>1160</v>
      </c>
      <c r="B84" s="163">
        <v>1165</v>
      </c>
      <c r="C84" s="163">
        <v>2440</v>
      </c>
      <c r="D84" s="162">
        <v>0</v>
      </c>
      <c r="E84" s="162">
        <v>0</v>
      </c>
      <c r="F84" s="162">
        <v>0</v>
      </c>
      <c r="G84" s="162">
        <v>0</v>
      </c>
      <c r="H84" s="162">
        <v>0</v>
      </c>
      <c r="I84" s="162">
        <v>0</v>
      </c>
      <c r="J84" s="162">
        <v>0</v>
      </c>
      <c r="K84" s="162">
        <v>0</v>
      </c>
      <c r="L84" s="162">
        <v>0</v>
      </c>
      <c r="M84" s="162">
        <v>0</v>
      </c>
    </row>
    <row r="85" spans="1:13" ht="15" customHeight="1">
      <c r="A85" s="163">
        <v>1165</v>
      </c>
      <c r="B85" s="163">
        <v>1170</v>
      </c>
      <c r="C85" s="163">
        <v>2500</v>
      </c>
      <c r="D85" s="162">
        <v>0</v>
      </c>
      <c r="E85" s="162">
        <v>0</v>
      </c>
      <c r="F85" s="162">
        <v>0</v>
      </c>
      <c r="G85" s="162">
        <v>0</v>
      </c>
      <c r="H85" s="162">
        <v>0</v>
      </c>
      <c r="I85" s="162">
        <v>0</v>
      </c>
      <c r="J85" s="162">
        <v>0</v>
      </c>
      <c r="K85" s="162">
        <v>0</v>
      </c>
      <c r="L85" s="162">
        <v>0</v>
      </c>
      <c r="M85" s="162">
        <v>0</v>
      </c>
    </row>
    <row r="86" spans="1:13" ht="15" customHeight="1">
      <c r="A86" s="163">
        <v>1170</v>
      </c>
      <c r="B86" s="163">
        <v>1175</v>
      </c>
      <c r="C86" s="163">
        <v>2570</v>
      </c>
      <c r="D86" s="162">
        <v>0</v>
      </c>
      <c r="E86" s="162">
        <v>0</v>
      </c>
      <c r="F86" s="162">
        <v>0</v>
      </c>
      <c r="G86" s="162">
        <v>0</v>
      </c>
      <c r="H86" s="162">
        <v>0</v>
      </c>
      <c r="I86" s="162">
        <v>0</v>
      </c>
      <c r="J86" s="162">
        <v>0</v>
      </c>
      <c r="K86" s="162">
        <v>0</v>
      </c>
      <c r="L86" s="162">
        <v>0</v>
      </c>
      <c r="M86" s="162">
        <v>0</v>
      </c>
    </row>
    <row r="87" spans="1:13" ht="15" customHeight="1">
      <c r="A87" s="163">
        <v>1175</v>
      </c>
      <c r="B87" s="163">
        <v>1180</v>
      </c>
      <c r="C87" s="163">
        <v>2640</v>
      </c>
      <c r="D87" s="162">
        <v>0</v>
      </c>
      <c r="E87" s="162">
        <v>0</v>
      </c>
      <c r="F87" s="162">
        <v>0</v>
      </c>
      <c r="G87" s="162">
        <v>0</v>
      </c>
      <c r="H87" s="162">
        <v>0</v>
      </c>
      <c r="I87" s="162">
        <v>0</v>
      </c>
      <c r="J87" s="162">
        <v>0</v>
      </c>
      <c r="K87" s="162">
        <v>0</v>
      </c>
      <c r="L87" s="162">
        <v>0</v>
      </c>
      <c r="M87" s="162">
        <v>0</v>
      </c>
    </row>
    <row r="88" spans="1:13" ht="15" customHeight="1">
      <c r="A88" s="163">
        <v>1180</v>
      </c>
      <c r="B88" s="163">
        <v>1185</v>
      </c>
      <c r="C88" s="163">
        <v>2710</v>
      </c>
      <c r="D88" s="162">
        <v>0</v>
      </c>
      <c r="E88" s="162">
        <v>0</v>
      </c>
      <c r="F88" s="162">
        <v>0</v>
      </c>
      <c r="G88" s="162">
        <v>0</v>
      </c>
      <c r="H88" s="162">
        <v>0</v>
      </c>
      <c r="I88" s="162">
        <v>0</v>
      </c>
      <c r="J88" s="162">
        <v>0</v>
      </c>
      <c r="K88" s="162">
        <v>0</v>
      </c>
      <c r="L88" s="162">
        <v>0</v>
      </c>
      <c r="M88" s="162">
        <v>0</v>
      </c>
    </row>
    <row r="89" spans="1:13" ht="15" customHeight="1">
      <c r="A89" s="163">
        <v>1185</v>
      </c>
      <c r="B89" s="163">
        <v>1190</v>
      </c>
      <c r="C89" s="163">
        <v>2780</v>
      </c>
      <c r="D89" s="162">
        <v>0</v>
      </c>
      <c r="E89" s="162">
        <v>0</v>
      </c>
      <c r="F89" s="162">
        <v>0</v>
      </c>
      <c r="G89" s="162">
        <v>0</v>
      </c>
      <c r="H89" s="162">
        <v>0</v>
      </c>
      <c r="I89" s="162">
        <v>0</v>
      </c>
      <c r="J89" s="162">
        <v>0</v>
      </c>
      <c r="K89" s="162">
        <v>0</v>
      </c>
      <c r="L89" s="162">
        <v>0</v>
      </c>
      <c r="M89" s="162">
        <v>0</v>
      </c>
    </row>
    <row r="90" spans="1:13" ht="15" customHeight="1">
      <c r="A90" s="163">
        <v>1190</v>
      </c>
      <c r="B90" s="163">
        <v>1195</v>
      </c>
      <c r="C90" s="163">
        <v>2850</v>
      </c>
      <c r="D90" s="162">
        <v>0</v>
      </c>
      <c r="E90" s="162">
        <v>0</v>
      </c>
      <c r="F90" s="162">
        <v>0</v>
      </c>
      <c r="G90" s="162">
        <v>0</v>
      </c>
      <c r="H90" s="162">
        <v>0</v>
      </c>
      <c r="I90" s="162">
        <v>0</v>
      </c>
      <c r="J90" s="162">
        <v>0</v>
      </c>
      <c r="K90" s="162">
        <v>0</v>
      </c>
      <c r="L90" s="162">
        <v>0</v>
      </c>
      <c r="M90" s="162">
        <v>0</v>
      </c>
    </row>
    <row r="91" spans="1:13" ht="15" customHeight="1">
      <c r="A91" s="163">
        <v>1195</v>
      </c>
      <c r="B91" s="163">
        <v>1200</v>
      </c>
      <c r="C91" s="163">
        <v>2920</v>
      </c>
      <c r="D91" s="162">
        <v>0</v>
      </c>
      <c r="E91" s="162">
        <v>0</v>
      </c>
      <c r="F91" s="162">
        <v>0</v>
      </c>
      <c r="G91" s="162">
        <v>0</v>
      </c>
      <c r="H91" s="162">
        <v>0</v>
      </c>
      <c r="I91" s="162">
        <v>0</v>
      </c>
      <c r="J91" s="162">
        <v>0</v>
      </c>
      <c r="K91" s="162">
        <v>0</v>
      </c>
      <c r="L91" s="162">
        <v>0</v>
      </c>
      <c r="M91" s="162">
        <v>0</v>
      </c>
    </row>
    <row r="92" spans="1:13" ht="15" customHeight="1">
      <c r="A92" s="163">
        <v>1200</v>
      </c>
      <c r="B92" s="163">
        <v>1205</v>
      </c>
      <c r="C92" s="163">
        <v>2990</v>
      </c>
      <c r="D92" s="162">
        <v>0</v>
      </c>
      <c r="E92" s="162">
        <v>0</v>
      </c>
      <c r="F92" s="162">
        <v>0</v>
      </c>
      <c r="G92" s="162">
        <v>0</v>
      </c>
      <c r="H92" s="162">
        <v>0</v>
      </c>
      <c r="I92" s="162">
        <v>0</v>
      </c>
      <c r="J92" s="162">
        <v>0</v>
      </c>
      <c r="K92" s="162">
        <v>0</v>
      </c>
      <c r="L92" s="162">
        <v>0</v>
      </c>
      <c r="M92" s="162">
        <v>0</v>
      </c>
    </row>
    <row r="93" spans="1:13" ht="15" customHeight="1">
      <c r="A93" s="163">
        <v>1205</v>
      </c>
      <c r="B93" s="163">
        <v>1210</v>
      </c>
      <c r="C93" s="163">
        <v>3060</v>
      </c>
      <c r="D93" s="162">
        <v>0</v>
      </c>
      <c r="E93" s="162">
        <v>0</v>
      </c>
      <c r="F93" s="162">
        <v>0</v>
      </c>
      <c r="G93" s="162">
        <v>0</v>
      </c>
      <c r="H93" s="162">
        <v>0</v>
      </c>
      <c r="I93" s="162">
        <v>0</v>
      </c>
      <c r="J93" s="162">
        <v>0</v>
      </c>
      <c r="K93" s="162">
        <v>0</v>
      </c>
      <c r="L93" s="162">
        <v>0</v>
      </c>
      <c r="M93" s="162">
        <v>0</v>
      </c>
    </row>
    <row r="94" spans="1:13" ht="15" customHeight="1">
      <c r="A94" s="163">
        <v>1210</v>
      </c>
      <c r="B94" s="163">
        <v>1215</v>
      </c>
      <c r="C94" s="163">
        <v>3130</v>
      </c>
      <c r="D94" s="162">
        <v>0</v>
      </c>
      <c r="E94" s="162">
        <v>0</v>
      </c>
      <c r="F94" s="162">
        <v>0</v>
      </c>
      <c r="G94" s="162">
        <v>0</v>
      </c>
      <c r="H94" s="162">
        <v>0</v>
      </c>
      <c r="I94" s="162">
        <v>0</v>
      </c>
      <c r="J94" s="162">
        <v>0</v>
      </c>
      <c r="K94" s="162">
        <v>0</v>
      </c>
      <c r="L94" s="162">
        <v>0</v>
      </c>
      <c r="M94" s="162">
        <v>0</v>
      </c>
    </row>
    <row r="95" spans="1:13" ht="15" customHeight="1">
      <c r="A95" s="163">
        <v>1215</v>
      </c>
      <c r="B95" s="163">
        <v>1220</v>
      </c>
      <c r="C95" s="163">
        <v>3200</v>
      </c>
      <c r="D95" s="162">
        <v>0</v>
      </c>
      <c r="E95" s="162">
        <v>0</v>
      </c>
      <c r="F95" s="162">
        <v>0</v>
      </c>
      <c r="G95" s="162">
        <v>0</v>
      </c>
      <c r="H95" s="162">
        <v>0</v>
      </c>
      <c r="I95" s="162">
        <v>0</v>
      </c>
      <c r="J95" s="162">
        <v>0</v>
      </c>
      <c r="K95" s="162">
        <v>0</v>
      </c>
      <c r="L95" s="162">
        <v>0</v>
      </c>
      <c r="M95" s="162">
        <v>0</v>
      </c>
    </row>
    <row r="96" spans="1:13" ht="15" customHeight="1">
      <c r="A96" s="163">
        <v>1220</v>
      </c>
      <c r="B96" s="163">
        <v>1225</v>
      </c>
      <c r="C96" s="163">
        <v>3270</v>
      </c>
      <c r="D96" s="162">
        <v>0</v>
      </c>
      <c r="E96" s="162">
        <v>0</v>
      </c>
      <c r="F96" s="162">
        <v>0</v>
      </c>
      <c r="G96" s="162">
        <v>0</v>
      </c>
      <c r="H96" s="162">
        <v>0</v>
      </c>
      <c r="I96" s="162">
        <v>0</v>
      </c>
      <c r="J96" s="162">
        <v>0</v>
      </c>
      <c r="K96" s="162">
        <v>0</v>
      </c>
      <c r="L96" s="162">
        <v>0</v>
      </c>
      <c r="M96" s="162">
        <v>0</v>
      </c>
    </row>
    <row r="97" spans="1:13" ht="15" customHeight="1">
      <c r="A97" s="163">
        <v>1225</v>
      </c>
      <c r="B97" s="163">
        <v>1230</v>
      </c>
      <c r="C97" s="163">
        <v>3340</v>
      </c>
      <c r="D97" s="162">
        <v>0</v>
      </c>
      <c r="E97" s="162">
        <v>0</v>
      </c>
      <c r="F97" s="162">
        <v>0</v>
      </c>
      <c r="G97" s="162">
        <v>0</v>
      </c>
      <c r="H97" s="162">
        <v>0</v>
      </c>
      <c r="I97" s="162">
        <v>0</v>
      </c>
      <c r="J97" s="162">
        <v>0</v>
      </c>
      <c r="K97" s="162">
        <v>0</v>
      </c>
      <c r="L97" s="162">
        <v>0</v>
      </c>
      <c r="M97" s="162">
        <v>0</v>
      </c>
    </row>
    <row r="98" spans="1:13" ht="15" customHeight="1">
      <c r="A98" s="163">
        <v>1230</v>
      </c>
      <c r="B98" s="163">
        <v>1235</v>
      </c>
      <c r="C98" s="163">
        <v>3410</v>
      </c>
      <c r="D98" s="162">
        <v>0</v>
      </c>
      <c r="E98" s="162">
        <v>0</v>
      </c>
      <c r="F98" s="162">
        <v>0</v>
      </c>
      <c r="G98" s="162">
        <v>0</v>
      </c>
      <c r="H98" s="162">
        <v>0</v>
      </c>
      <c r="I98" s="162">
        <v>0</v>
      </c>
      <c r="J98" s="162">
        <v>0</v>
      </c>
      <c r="K98" s="162">
        <v>0</v>
      </c>
      <c r="L98" s="162">
        <v>0</v>
      </c>
      <c r="M98" s="162">
        <v>0</v>
      </c>
    </row>
    <row r="99" spans="1:13" ht="15" customHeight="1">
      <c r="A99" s="163">
        <v>1235</v>
      </c>
      <c r="B99" s="163">
        <v>1240</v>
      </c>
      <c r="C99" s="163">
        <v>3480</v>
      </c>
      <c r="D99" s="162">
        <v>0</v>
      </c>
      <c r="E99" s="162">
        <v>0</v>
      </c>
      <c r="F99" s="162">
        <v>0</v>
      </c>
      <c r="G99" s="162">
        <v>0</v>
      </c>
      <c r="H99" s="162">
        <v>0</v>
      </c>
      <c r="I99" s="162">
        <v>0</v>
      </c>
      <c r="J99" s="162">
        <v>0</v>
      </c>
      <c r="K99" s="162">
        <v>0</v>
      </c>
      <c r="L99" s="162">
        <v>0</v>
      </c>
      <c r="M99" s="162">
        <v>0</v>
      </c>
    </row>
    <row r="100" spans="1:13" ht="15" customHeight="1">
      <c r="A100" s="163">
        <v>1240</v>
      </c>
      <c r="B100" s="163">
        <v>1245</v>
      </c>
      <c r="C100" s="163">
        <v>3550</v>
      </c>
      <c r="D100" s="162">
        <v>0</v>
      </c>
      <c r="E100" s="162">
        <v>0</v>
      </c>
      <c r="F100" s="162">
        <v>0</v>
      </c>
      <c r="G100" s="162">
        <v>0</v>
      </c>
      <c r="H100" s="162">
        <v>0</v>
      </c>
      <c r="I100" s="162">
        <v>0</v>
      </c>
      <c r="J100" s="162">
        <v>0</v>
      </c>
      <c r="K100" s="162">
        <v>0</v>
      </c>
      <c r="L100" s="162">
        <v>0</v>
      </c>
      <c r="M100" s="162">
        <v>0</v>
      </c>
    </row>
    <row r="101" spans="1:13" ht="15" customHeight="1">
      <c r="A101" s="163">
        <v>1245</v>
      </c>
      <c r="B101" s="163">
        <v>1250</v>
      </c>
      <c r="C101" s="163">
        <v>3620</v>
      </c>
      <c r="D101" s="162">
        <v>0</v>
      </c>
      <c r="E101" s="162">
        <v>0</v>
      </c>
      <c r="F101" s="162">
        <v>0</v>
      </c>
      <c r="G101" s="162">
        <v>0</v>
      </c>
      <c r="H101" s="162">
        <v>0</v>
      </c>
      <c r="I101" s="162">
        <v>0</v>
      </c>
      <c r="J101" s="162">
        <v>0</v>
      </c>
      <c r="K101" s="162">
        <v>0</v>
      </c>
      <c r="L101" s="162">
        <v>0</v>
      </c>
      <c r="M101" s="162">
        <v>0</v>
      </c>
    </row>
    <row r="102" spans="1:13" ht="15" customHeight="1">
      <c r="A102" s="163">
        <v>1250</v>
      </c>
      <c r="B102" s="163">
        <v>1255</v>
      </c>
      <c r="C102" s="163">
        <v>3700</v>
      </c>
      <c r="D102" s="162">
        <v>0</v>
      </c>
      <c r="E102" s="162">
        <v>0</v>
      </c>
      <c r="F102" s="162">
        <v>0</v>
      </c>
      <c r="G102" s="162">
        <v>0</v>
      </c>
      <c r="H102" s="162">
        <v>0</v>
      </c>
      <c r="I102" s="162">
        <v>0</v>
      </c>
      <c r="J102" s="162">
        <v>0</v>
      </c>
      <c r="K102" s="162">
        <v>0</v>
      </c>
      <c r="L102" s="162">
        <v>0</v>
      </c>
      <c r="M102" s="162">
        <v>0</v>
      </c>
    </row>
    <row r="103" spans="1:13" ht="15" customHeight="1">
      <c r="A103" s="163">
        <v>1255</v>
      </c>
      <c r="B103" s="163">
        <v>1260</v>
      </c>
      <c r="C103" s="163">
        <v>3810</v>
      </c>
      <c r="D103" s="162">
        <v>0</v>
      </c>
      <c r="E103" s="162">
        <v>0</v>
      </c>
      <c r="F103" s="162">
        <v>0</v>
      </c>
      <c r="G103" s="162">
        <v>0</v>
      </c>
      <c r="H103" s="162">
        <v>0</v>
      </c>
      <c r="I103" s="162">
        <v>0</v>
      </c>
      <c r="J103" s="162">
        <v>0</v>
      </c>
      <c r="K103" s="162">
        <v>0</v>
      </c>
      <c r="L103" s="162">
        <v>0</v>
      </c>
      <c r="M103" s="162">
        <v>0</v>
      </c>
    </row>
    <row r="104" spans="1:13" ht="15" customHeight="1">
      <c r="A104" s="163">
        <v>1260</v>
      </c>
      <c r="B104" s="163">
        <v>1265</v>
      </c>
      <c r="C104" s="163">
        <v>3910</v>
      </c>
      <c r="D104" s="162">
        <v>0</v>
      </c>
      <c r="E104" s="162">
        <v>0</v>
      </c>
      <c r="F104" s="162">
        <v>0</v>
      </c>
      <c r="G104" s="162">
        <v>0</v>
      </c>
      <c r="H104" s="162">
        <v>0</v>
      </c>
      <c r="I104" s="162">
        <v>0</v>
      </c>
      <c r="J104" s="162">
        <v>0</v>
      </c>
      <c r="K104" s="162">
        <v>0</v>
      </c>
      <c r="L104" s="162">
        <v>0</v>
      </c>
      <c r="M104" s="162">
        <v>0</v>
      </c>
    </row>
    <row r="105" spans="1:13" ht="15" customHeight="1">
      <c r="A105" s="163">
        <v>1265</v>
      </c>
      <c r="B105" s="163">
        <v>1270</v>
      </c>
      <c r="C105" s="163">
        <v>4010</v>
      </c>
      <c r="D105" s="162">
        <v>0</v>
      </c>
      <c r="E105" s="162">
        <v>0</v>
      </c>
      <c r="F105" s="162">
        <v>0</v>
      </c>
      <c r="G105" s="162">
        <v>0</v>
      </c>
      <c r="H105" s="162">
        <v>0</v>
      </c>
      <c r="I105" s="162">
        <v>0</v>
      </c>
      <c r="J105" s="162">
        <v>0</v>
      </c>
      <c r="K105" s="162">
        <v>0</v>
      </c>
      <c r="L105" s="162">
        <v>0</v>
      </c>
      <c r="M105" s="162">
        <v>0</v>
      </c>
    </row>
    <row r="106" spans="1:13" ht="15" customHeight="1">
      <c r="A106" s="163">
        <v>1270</v>
      </c>
      <c r="B106" s="163">
        <v>1275</v>
      </c>
      <c r="C106" s="163">
        <v>4120</v>
      </c>
      <c r="D106" s="162">
        <v>0</v>
      </c>
      <c r="E106" s="162">
        <v>0</v>
      </c>
      <c r="F106" s="162">
        <v>0</v>
      </c>
      <c r="G106" s="162">
        <v>0</v>
      </c>
      <c r="H106" s="162">
        <v>0</v>
      </c>
      <c r="I106" s="162">
        <v>0</v>
      </c>
      <c r="J106" s="162">
        <v>0</v>
      </c>
      <c r="K106" s="162">
        <v>0</v>
      </c>
      <c r="L106" s="162">
        <v>0</v>
      </c>
      <c r="M106" s="162">
        <v>0</v>
      </c>
    </row>
    <row r="107" spans="1:13" ht="15" customHeight="1">
      <c r="A107" s="163">
        <v>1275</v>
      </c>
      <c r="B107" s="163">
        <v>1280</v>
      </c>
      <c r="C107" s="163">
        <v>4220</v>
      </c>
      <c r="D107" s="162">
        <v>0</v>
      </c>
      <c r="E107" s="162">
        <v>0</v>
      </c>
      <c r="F107" s="162">
        <v>0</v>
      </c>
      <c r="G107" s="162">
        <v>0</v>
      </c>
      <c r="H107" s="162">
        <v>0</v>
      </c>
      <c r="I107" s="162">
        <v>0</v>
      </c>
      <c r="J107" s="162">
        <v>0</v>
      </c>
      <c r="K107" s="162">
        <v>0</v>
      </c>
      <c r="L107" s="162">
        <v>0</v>
      </c>
      <c r="M107" s="162">
        <v>0</v>
      </c>
    </row>
    <row r="108" spans="1:13" ht="15" customHeight="1">
      <c r="A108" s="163">
        <v>1280</v>
      </c>
      <c r="B108" s="163">
        <v>1285</v>
      </c>
      <c r="C108" s="163">
        <v>4320</v>
      </c>
      <c r="D108" s="162">
        <v>0</v>
      </c>
      <c r="E108" s="162">
        <v>0</v>
      </c>
      <c r="F108" s="162">
        <v>0</v>
      </c>
      <c r="G108" s="162">
        <v>0</v>
      </c>
      <c r="H108" s="162">
        <v>0</v>
      </c>
      <c r="I108" s="162">
        <v>0</v>
      </c>
      <c r="J108" s="162">
        <v>0</v>
      </c>
      <c r="K108" s="162">
        <v>0</v>
      </c>
      <c r="L108" s="162">
        <v>0</v>
      </c>
      <c r="M108" s="162">
        <v>0</v>
      </c>
    </row>
    <row r="109" spans="1:13" ht="15" customHeight="1">
      <c r="A109" s="163">
        <v>1285</v>
      </c>
      <c r="B109" s="163">
        <v>1290</v>
      </c>
      <c r="C109" s="163">
        <v>4430</v>
      </c>
      <c r="D109" s="162">
        <v>0</v>
      </c>
      <c r="E109" s="162">
        <v>0</v>
      </c>
      <c r="F109" s="162">
        <v>0</v>
      </c>
      <c r="G109" s="162">
        <v>0</v>
      </c>
      <c r="H109" s="162">
        <v>0</v>
      </c>
      <c r="I109" s="162">
        <v>0</v>
      </c>
      <c r="J109" s="162">
        <v>0</v>
      </c>
      <c r="K109" s="162">
        <v>0</v>
      </c>
      <c r="L109" s="162">
        <v>0</v>
      </c>
      <c r="M109" s="162">
        <v>0</v>
      </c>
    </row>
    <row r="110" spans="1:13" ht="15" customHeight="1">
      <c r="A110" s="163">
        <v>1290</v>
      </c>
      <c r="B110" s="163">
        <v>1295</v>
      </c>
      <c r="C110" s="163">
        <v>4530</v>
      </c>
      <c r="D110" s="162">
        <v>0</v>
      </c>
      <c r="E110" s="162">
        <v>0</v>
      </c>
      <c r="F110" s="162">
        <v>0</v>
      </c>
      <c r="G110" s="162">
        <v>0</v>
      </c>
      <c r="H110" s="162">
        <v>0</v>
      </c>
      <c r="I110" s="162">
        <v>0</v>
      </c>
      <c r="J110" s="162">
        <v>0</v>
      </c>
      <c r="K110" s="162">
        <v>0</v>
      </c>
      <c r="L110" s="162">
        <v>0</v>
      </c>
      <c r="M110" s="162">
        <v>0</v>
      </c>
    </row>
    <row r="111" spans="1:13" ht="15" customHeight="1">
      <c r="A111" s="163">
        <v>1295</v>
      </c>
      <c r="B111" s="163">
        <v>1300</v>
      </c>
      <c r="C111" s="163">
        <v>4630</v>
      </c>
      <c r="D111" s="162">
        <v>0</v>
      </c>
      <c r="E111" s="162">
        <v>0</v>
      </c>
      <c r="F111" s="162">
        <v>0</v>
      </c>
      <c r="G111" s="162">
        <v>0</v>
      </c>
      <c r="H111" s="162">
        <v>0</v>
      </c>
      <c r="I111" s="162">
        <v>0</v>
      </c>
      <c r="J111" s="162">
        <v>0</v>
      </c>
      <c r="K111" s="162">
        <v>0</v>
      </c>
      <c r="L111" s="162">
        <v>0</v>
      </c>
      <c r="M111" s="162">
        <v>0</v>
      </c>
    </row>
    <row r="112" spans="1:13" ht="15" customHeight="1">
      <c r="A112" s="163">
        <v>1300</v>
      </c>
      <c r="B112" s="163">
        <v>1305</v>
      </c>
      <c r="C112" s="163">
        <v>4740</v>
      </c>
      <c r="D112" s="162">
        <v>0</v>
      </c>
      <c r="E112" s="162">
        <v>0</v>
      </c>
      <c r="F112" s="162">
        <v>0</v>
      </c>
      <c r="G112" s="162">
        <v>0</v>
      </c>
      <c r="H112" s="162">
        <v>0</v>
      </c>
      <c r="I112" s="162">
        <v>0</v>
      </c>
      <c r="J112" s="162">
        <v>0</v>
      </c>
      <c r="K112" s="162">
        <v>0</v>
      </c>
      <c r="L112" s="162">
        <v>0</v>
      </c>
      <c r="M112" s="162">
        <v>0</v>
      </c>
    </row>
    <row r="113" spans="1:13" ht="15" customHeight="1">
      <c r="A113" s="163">
        <v>1305</v>
      </c>
      <c r="B113" s="163">
        <v>1310</v>
      </c>
      <c r="C113" s="163">
        <v>4840</v>
      </c>
      <c r="D113" s="162">
        <v>0</v>
      </c>
      <c r="E113" s="162">
        <v>0</v>
      </c>
      <c r="F113" s="162">
        <v>0</v>
      </c>
      <c r="G113" s="162">
        <v>0</v>
      </c>
      <c r="H113" s="162">
        <v>0</v>
      </c>
      <c r="I113" s="162">
        <v>0</v>
      </c>
      <c r="J113" s="162">
        <v>0</v>
      </c>
      <c r="K113" s="162">
        <v>0</v>
      </c>
      <c r="L113" s="162">
        <v>0</v>
      </c>
      <c r="M113" s="162">
        <v>0</v>
      </c>
    </row>
    <row r="114" spans="1:13" ht="15" customHeight="1">
      <c r="A114" s="164">
        <v>1310</v>
      </c>
      <c r="B114" s="164">
        <v>1315</v>
      </c>
      <c r="C114" s="164">
        <v>4940</v>
      </c>
      <c r="D114" s="165">
        <v>0</v>
      </c>
      <c r="E114" s="165">
        <v>0</v>
      </c>
      <c r="F114" s="165">
        <v>0</v>
      </c>
      <c r="G114" s="165">
        <v>0</v>
      </c>
      <c r="H114" s="165">
        <v>0</v>
      </c>
      <c r="I114" s="165">
        <v>0</v>
      </c>
      <c r="J114" s="165">
        <v>0</v>
      </c>
      <c r="K114" s="165">
        <v>0</v>
      </c>
      <c r="L114" s="165">
        <v>0</v>
      </c>
      <c r="M114" s="165">
        <v>0</v>
      </c>
    </row>
    <row r="115" spans="1:13" ht="15" customHeight="1">
      <c r="A115" s="163">
        <v>1315</v>
      </c>
      <c r="B115" s="163">
        <v>1320</v>
      </c>
      <c r="C115" s="163">
        <v>5050</v>
      </c>
      <c r="D115" s="162">
        <v>0</v>
      </c>
      <c r="E115" s="162">
        <v>0</v>
      </c>
      <c r="F115" s="162">
        <v>0</v>
      </c>
      <c r="G115" s="162">
        <v>0</v>
      </c>
      <c r="H115" s="162">
        <v>0</v>
      </c>
      <c r="I115" s="162">
        <v>0</v>
      </c>
      <c r="J115" s="162">
        <v>0</v>
      </c>
      <c r="K115" s="162">
        <v>0</v>
      </c>
      <c r="L115" s="162">
        <v>0</v>
      </c>
      <c r="M115" s="162">
        <v>0</v>
      </c>
    </row>
    <row r="116" spans="1:13" ht="15" customHeight="1">
      <c r="A116" s="163">
        <v>1320</v>
      </c>
      <c r="B116" s="163">
        <v>1325</v>
      </c>
      <c r="C116" s="163">
        <v>5150</v>
      </c>
      <c r="D116" s="162">
        <v>0</v>
      </c>
      <c r="E116" s="162">
        <v>0</v>
      </c>
      <c r="F116" s="162">
        <v>0</v>
      </c>
      <c r="G116" s="162">
        <v>0</v>
      </c>
      <c r="H116" s="162">
        <v>0</v>
      </c>
      <c r="I116" s="162">
        <v>0</v>
      </c>
      <c r="J116" s="162">
        <v>0</v>
      </c>
      <c r="K116" s="162">
        <v>0</v>
      </c>
      <c r="L116" s="162">
        <v>0</v>
      </c>
      <c r="M116" s="162">
        <v>0</v>
      </c>
    </row>
    <row r="117" spans="1:13" ht="15" customHeight="1">
      <c r="A117" s="163">
        <v>1325</v>
      </c>
      <c r="B117" s="163">
        <v>1330</v>
      </c>
      <c r="C117" s="163">
        <v>5250</v>
      </c>
      <c r="D117" s="162">
        <v>0</v>
      </c>
      <c r="E117" s="162">
        <v>0</v>
      </c>
      <c r="F117" s="162">
        <v>0</v>
      </c>
      <c r="G117" s="162">
        <v>0</v>
      </c>
      <c r="H117" s="162">
        <v>0</v>
      </c>
      <c r="I117" s="162">
        <v>0</v>
      </c>
      <c r="J117" s="162">
        <v>0</v>
      </c>
      <c r="K117" s="162">
        <v>0</v>
      </c>
      <c r="L117" s="162">
        <v>0</v>
      </c>
      <c r="M117" s="162">
        <v>0</v>
      </c>
    </row>
    <row r="118" spans="1:13" ht="15" customHeight="1">
      <c r="A118" s="163">
        <v>1330</v>
      </c>
      <c r="B118" s="163">
        <v>1335</v>
      </c>
      <c r="C118" s="163">
        <v>5360</v>
      </c>
      <c r="D118" s="162">
        <v>0</v>
      </c>
      <c r="E118" s="162">
        <v>0</v>
      </c>
      <c r="F118" s="162">
        <v>0</v>
      </c>
      <c r="G118" s="162">
        <v>0</v>
      </c>
      <c r="H118" s="162">
        <v>0</v>
      </c>
      <c r="I118" s="162">
        <v>0</v>
      </c>
      <c r="J118" s="162">
        <v>0</v>
      </c>
      <c r="K118" s="162">
        <v>0</v>
      </c>
      <c r="L118" s="162">
        <v>0</v>
      </c>
      <c r="M118" s="162">
        <v>0</v>
      </c>
    </row>
    <row r="119" spans="1:13" ht="15" customHeight="1">
      <c r="A119" s="163">
        <v>1335</v>
      </c>
      <c r="B119" s="163">
        <v>1340</v>
      </c>
      <c r="C119" s="163">
        <v>5460</v>
      </c>
      <c r="D119" s="162">
        <v>0</v>
      </c>
      <c r="E119" s="162">
        <v>0</v>
      </c>
      <c r="F119" s="162">
        <v>0</v>
      </c>
      <c r="G119" s="162">
        <v>0</v>
      </c>
      <c r="H119" s="162">
        <v>0</v>
      </c>
      <c r="I119" s="162">
        <v>0</v>
      </c>
      <c r="J119" s="162">
        <v>0</v>
      </c>
      <c r="K119" s="162">
        <v>0</v>
      </c>
      <c r="L119" s="162">
        <v>0</v>
      </c>
      <c r="M119" s="162">
        <v>0</v>
      </c>
    </row>
    <row r="120" spans="1:13" ht="15" customHeight="1">
      <c r="A120" s="163">
        <v>1340</v>
      </c>
      <c r="B120" s="163">
        <v>1345</v>
      </c>
      <c r="C120" s="163">
        <v>5560</v>
      </c>
      <c r="D120" s="163">
        <v>1060</v>
      </c>
      <c r="E120" s="162">
        <v>0</v>
      </c>
      <c r="F120" s="162">
        <v>0</v>
      </c>
      <c r="G120" s="162">
        <v>0</v>
      </c>
      <c r="H120" s="162">
        <v>0</v>
      </c>
      <c r="I120" s="162">
        <v>0</v>
      </c>
      <c r="J120" s="162">
        <v>0</v>
      </c>
      <c r="K120" s="162">
        <v>0</v>
      </c>
      <c r="L120" s="162">
        <v>0</v>
      </c>
      <c r="M120" s="162">
        <v>0</v>
      </c>
    </row>
    <row r="121" spans="1:13" ht="15" customHeight="1">
      <c r="A121" s="163">
        <v>1345</v>
      </c>
      <c r="B121" s="163">
        <v>1350</v>
      </c>
      <c r="C121" s="163">
        <v>5670</v>
      </c>
      <c r="D121" s="163">
        <v>1170</v>
      </c>
      <c r="E121" s="162">
        <v>0</v>
      </c>
      <c r="F121" s="162">
        <v>0</v>
      </c>
      <c r="G121" s="162">
        <v>0</v>
      </c>
      <c r="H121" s="162">
        <v>0</v>
      </c>
      <c r="I121" s="162">
        <v>0</v>
      </c>
      <c r="J121" s="162">
        <v>0</v>
      </c>
      <c r="K121" s="162">
        <v>0</v>
      </c>
      <c r="L121" s="162">
        <v>0</v>
      </c>
      <c r="M121" s="162">
        <v>0</v>
      </c>
    </row>
    <row r="122" spans="1:13" ht="15" customHeight="1">
      <c r="A122" s="163">
        <v>1350</v>
      </c>
      <c r="B122" s="163">
        <v>1355</v>
      </c>
      <c r="C122" s="163">
        <v>5770</v>
      </c>
      <c r="D122" s="163">
        <v>1270</v>
      </c>
      <c r="E122" s="162">
        <v>0</v>
      </c>
      <c r="F122" s="162">
        <v>0</v>
      </c>
      <c r="G122" s="162">
        <v>0</v>
      </c>
      <c r="H122" s="162">
        <v>0</v>
      </c>
      <c r="I122" s="162">
        <v>0</v>
      </c>
      <c r="J122" s="162">
        <v>0</v>
      </c>
      <c r="K122" s="162">
        <v>0</v>
      </c>
      <c r="L122" s="162">
        <v>0</v>
      </c>
      <c r="M122" s="162">
        <v>0</v>
      </c>
    </row>
    <row r="123" spans="1:13" ht="15" customHeight="1">
      <c r="A123" s="163">
        <v>1355</v>
      </c>
      <c r="B123" s="163">
        <v>1360</v>
      </c>
      <c r="C123" s="163">
        <v>5870</v>
      </c>
      <c r="D123" s="163">
        <v>1370</v>
      </c>
      <c r="E123" s="162">
        <v>0</v>
      </c>
      <c r="F123" s="162">
        <v>0</v>
      </c>
      <c r="G123" s="162">
        <v>0</v>
      </c>
      <c r="H123" s="162">
        <v>0</v>
      </c>
      <c r="I123" s="162">
        <v>0</v>
      </c>
      <c r="J123" s="162">
        <v>0</v>
      </c>
      <c r="K123" s="162">
        <v>0</v>
      </c>
      <c r="L123" s="162">
        <v>0</v>
      </c>
      <c r="M123" s="162">
        <v>0</v>
      </c>
    </row>
    <row r="124" spans="1:13" ht="15" customHeight="1">
      <c r="A124" s="163">
        <v>1360</v>
      </c>
      <c r="B124" s="163">
        <v>1365</v>
      </c>
      <c r="C124" s="163">
        <v>5980</v>
      </c>
      <c r="D124" s="163">
        <v>1480</v>
      </c>
      <c r="E124" s="162">
        <v>0</v>
      </c>
      <c r="F124" s="162">
        <v>0</v>
      </c>
      <c r="G124" s="162">
        <v>0</v>
      </c>
      <c r="H124" s="162">
        <v>0</v>
      </c>
      <c r="I124" s="162">
        <v>0</v>
      </c>
      <c r="J124" s="162">
        <v>0</v>
      </c>
      <c r="K124" s="162">
        <v>0</v>
      </c>
      <c r="L124" s="162">
        <v>0</v>
      </c>
      <c r="M124" s="162">
        <v>0</v>
      </c>
    </row>
    <row r="125" spans="1:13" ht="15" customHeight="1">
      <c r="A125" s="163">
        <v>1365</v>
      </c>
      <c r="B125" s="163">
        <v>1370</v>
      </c>
      <c r="C125" s="163">
        <v>6080</v>
      </c>
      <c r="D125" s="163">
        <v>1580</v>
      </c>
      <c r="E125" s="162">
        <v>0</v>
      </c>
      <c r="F125" s="162">
        <v>0</v>
      </c>
      <c r="G125" s="162">
        <v>0</v>
      </c>
      <c r="H125" s="162">
        <v>0</v>
      </c>
      <c r="I125" s="162">
        <v>0</v>
      </c>
      <c r="J125" s="162">
        <v>0</v>
      </c>
      <c r="K125" s="162">
        <v>0</v>
      </c>
      <c r="L125" s="162">
        <v>0</v>
      </c>
      <c r="M125" s="162">
        <v>0</v>
      </c>
    </row>
    <row r="126" spans="1:13" ht="15" customHeight="1">
      <c r="A126" s="163">
        <v>1370</v>
      </c>
      <c r="B126" s="163">
        <v>1375</v>
      </c>
      <c r="C126" s="163">
        <v>6180</v>
      </c>
      <c r="D126" s="163">
        <v>1680</v>
      </c>
      <c r="E126" s="162">
        <v>0</v>
      </c>
      <c r="F126" s="162">
        <v>0</v>
      </c>
      <c r="G126" s="162">
        <v>0</v>
      </c>
      <c r="H126" s="162">
        <v>0</v>
      </c>
      <c r="I126" s="162">
        <v>0</v>
      </c>
      <c r="J126" s="162">
        <v>0</v>
      </c>
      <c r="K126" s="162">
        <v>0</v>
      </c>
      <c r="L126" s="162">
        <v>0</v>
      </c>
      <c r="M126" s="162">
        <v>0</v>
      </c>
    </row>
    <row r="127" spans="1:13" ht="15" customHeight="1">
      <c r="A127" s="163">
        <v>1375</v>
      </c>
      <c r="B127" s="163">
        <v>1380</v>
      </c>
      <c r="C127" s="163">
        <v>6290</v>
      </c>
      <c r="D127" s="163">
        <v>1790</v>
      </c>
      <c r="E127" s="162">
        <v>0</v>
      </c>
      <c r="F127" s="162">
        <v>0</v>
      </c>
      <c r="G127" s="162">
        <v>0</v>
      </c>
      <c r="H127" s="162">
        <v>0</v>
      </c>
      <c r="I127" s="162">
        <v>0</v>
      </c>
      <c r="J127" s="162">
        <v>0</v>
      </c>
      <c r="K127" s="162">
        <v>0</v>
      </c>
      <c r="L127" s="162">
        <v>0</v>
      </c>
      <c r="M127" s="162">
        <v>0</v>
      </c>
    </row>
    <row r="128" spans="1:13" ht="15" customHeight="1">
      <c r="A128" s="163">
        <v>1380</v>
      </c>
      <c r="B128" s="163">
        <v>1385</v>
      </c>
      <c r="C128" s="163">
        <v>6390</v>
      </c>
      <c r="D128" s="163">
        <v>1890</v>
      </c>
      <c r="E128" s="162">
        <v>0</v>
      </c>
      <c r="F128" s="162">
        <v>0</v>
      </c>
      <c r="G128" s="162">
        <v>0</v>
      </c>
      <c r="H128" s="162">
        <v>0</v>
      </c>
      <c r="I128" s="162">
        <v>0</v>
      </c>
      <c r="J128" s="162">
        <v>0</v>
      </c>
      <c r="K128" s="162">
        <v>0</v>
      </c>
      <c r="L128" s="162">
        <v>0</v>
      </c>
      <c r="M128" s="162">
        <v>0</v>
      </c>
    </row>
    <row r="129" spans="1:13" ht="15" customHeight="1">
      <c r="A129" s="163">
        <v>1385</v>
      </c>
      <c r="B129" s="163">
        <v>1390</v>
      </c>
      <c r="C129" s="163">
        <v>6490</v>
      </c>
      <c r="D129" s="163">
        <v>1990</v>
      </c>
      <c r="E129" s="162">
        <v>0</v>
      </c>
      <c r="F129" s="162">
        <v>0</v>
      </c>
      <c r="G129" s="162">
        <v>0</v>
      </c>
      <c r="H129" s="162">
        <v>0</v>
      </c>
      <c r="I129" s="162">
        <v>0</v>
      </c>
      <c r="J129" s="162">
        <v>0</v>
      </c>
      <c r="K129" s="162">
        <v>0</v>
      </c>
      <c r="L129" s="162">
        <v>0</v>
      </c>
      <c r="M129" s="162">
        <v>0</v>
      </c>
    </row>
    <row r="130" spans="1:13" ht="15" customHeight="1">
      <c r="A130" s="163">
        <v>1390</v>
      </c>
      <c r="B130" s="163">
        <v>1395</v>
      </c>
      <c r="C130" s="163">
        <v>6600</v>
      </c>
      <c r="D130" s="163">
        <v>2100</v>
      </c>
      <c r="E130" s="162">
        <v>0</v>
      </c>
      <c r="F130" s="162">
        <v>0</v>
      </c>
      <c r="G130" s="162">
        <v>0</v>
      </c>
      <c r="H130" s="162">
        <v>0</v>
      </c>
      <c r="I130" s="162">
        <v>0</v>
      </c>
      <c r="J130" s="162">
        <v>0</v>
      </c>
      <c r="K130" s="162">
        <v>0</v>
      </c>
      <c r="L130" s="162">
        <v>0</v>
      </c>
      <c r="M130" s="162">
        <v>0</v>
      </c>
    </row>
    <row r="131" spans="1:13" ht="15" customHeight="1">
      <c r="A131" s="163">
        <v>1395</v>
      </c>
      <c r="B131" s="163">
        <v>1400</v>
      </c>
      <c r="C131" s="163">
        <v>6700</v>
      </c>
      <c r="D131" s="163">
        <v>2200</v>
      </c>
      <c r="E131" s="162">
        <v>0</v>
      </c>
      <c r="F131" s="162">
        <v>0</v>
      </c>
      <c r="G131" s="162">
        <v>0</v>
      </c>
      <c r="H131" s="162">
        <v>0</v>
      </c>
      <c r="I131" s="162">
        <v>0</v>
      </c>
      <c r="J131" s="162">
        <v>0</v>
      </c>
      <c r="K131" s="162">
        <v>0</v>
      </c>
      <c r="L131" s="162">
        <v>0</v>
      </c>
      <c r="M131" s="162">
        <v>0</v>
      </c>
    </row>
    <row r="132" spans="1:13" ht="15" customHeight="1">
      <c r="A132" s="163">
        <v>1400</v>
      </c>
      <c r="B132" s="163">
        <v>1405</v>
      </c>
      <c r="C132" s="163">
        <v>6800</v>
      </c>
      <c r="D132" s="163">
        <v>2300</v>
      </c>
      <c r="E132" s="162">
        <v>0</v>
      </c>
      <c r="F132" s="162">
        <v>0</v>
      </c>
      <c r="G132" s="162">
        <v>0</v>
      </c>
      <c r="H132" s="162">
        <v>0</v>
      </c>
      <c r="I132" s="162">
        <v>0</v>
      </c>
      <c r="J132" s="162">
        <v>0</v>
      </c>
      <c r="K132" s="162">
        <v>0</v>
      </c>
      <c r="L132" s="162">
        <v>0</v>
      </c>
      <c r="M132" s="162">
        <v>0</v>
      </c>
    </row>
    <row r="133" spans="1:13" ht="15" customHeight="1">
      <c r="A133" s="163">
        <v>1405</v>
      </c>
      <c r="B133" s="163">
        <v>1410</v>
      </c>
      <c r="C133" s="163">
        <v>6910</v>
      </c>
      <c r="D133" s="163">
        <v>2410</v>
      </c>
      <c r="E133" s="162">
        <v>0</v>
      </c>
      <c r="F133" s="162">
        <v>0</v>
      </c>
      <c r="G133" s="162">
        <v>0</v>
      </c>
      <c r="H133" s="162">
        <v>0</v>
      </c>
      <c r="I133" s="162">
        <v>0</v>
      </c>
      <c r="J133" s="162">
        <v>0</v>
      </c>
      <c r="K133" s="162">
        <v>0</v>
      </c>
      <c r="L133" s="162">
        <v>0</v>
      </c>
      <c r="M133" s="162">
        <v>0</v>
      </c>
    </row>
    <row r="134" spans="1:13" ht="15" customHeight="1">
      <c r="A134" s="163">
        <v>1410</v>
      </c>
      <c r="B134" s="163">
        <v>1415</v>
      </c>
      <c r="C134" s="163">
        <v>7010</v>
      </c>
      <c r="D134" s="163">
        <v>2510</v>
      </c>
      <c r="E134" s="162">
        <v>0</v>
      </c>
      <c r="F134" s="162">
        <v>0</v>
      </c>
      <c r="G134" s="162">
        <v>0</v>
      </c>
      <c r="H134" s="162">
        <v>0</v>
      </c>
      <c r="I134" s="162">
        <v>0</v>
      </c>
      <c r="J134" s="162">
        <v>0</v>
      </c>
      <c r="K134" s="162">
        <v>0</v>
      </c>
      <c r="L134" s="162">
        <v>0</v>
      </c>
      <c r="M134" s="162">
        <v>0</v>
      </c>
    </row>
    <row r="135" spans="1:13" ht="15" customHeight="1">
      <c r="A135" s="163">
        <v>1415</v>
      </c>
      <c r="B135" s="163">
        <v>1420</v>
      </c>
      <c r="C135" s="163">
        <v>7110</v>
      </c>
      <c r="D135" s="163">
        <v>2610</v>
      </c>
      <c r="E135" s="162">
        <v>0</v>
      </c>
      <c r="F135" s="162">
        <v>0</v>
      </c>
      <c r="G135" s="162">
        <v>0</v>
      </c>
      <c r="H135" s="162">
        <v>0</v>
      </c>
      <c r="I135" s="162">
        <v>0</v>
      </c>
      <c r="J135" s="162">
        <v>0</v>
      </c>
      <c r="K135" s="162">
        <v>0</v>
      </c>
      <c r="L135" s="162">
        <v>0</v>
      </c>
      <c r="M135" s="162">
        <v>0</v>
      </c>
    </row>
    <row r="136" spans="1:13" ht="15" customHeight="1">
      <c r="A136" s="163">
        <v>1420</v>
      </c>
      <c r="B136" s="163">
        <v>1425</v>
      </c>
      <c r="C136" s="163">
        <v>7210</v>
      </c>
      <c r="D136" s="163">
        <v>2710</v>
      </c>
      <c r="E136" s="162">
        <v>0</v>
      </c>
      <c r="F136" s="162">
        <v>0</v>
      </c>
      <c r="G136" s="162">
        <v>0</v>
      </c>
      <c r="H136" s="162">
        <v>0</v>
      </c>
      <c r="I136" s="162">
        <v>0</v>
      </c>
      <c r="J136" s="162">
        <v>0</v>
      </c>
      <c r="K136" s="162">
        <v>0</v>
      </c>
      <c r="L136" s="162">
        <v>0</v>
      </c>
      <c r="M136" s="162">
        <v>0</v>
      </c>
    </row>
    <row r="137" spans="1:13" ht="15" customHeight="1">
      <c r="A137" s="163">
        <v>1425</v>
      </c>
      <c r="B137" s="163">
        <v>1430</v>
      </c>
      <c r="C137" s="163">
        <v>7320</v>
      </c>
      <c r="D137" s="163">
        <v>2820</v>
      </c>
      <c r="E137" s="162">
        <v>0</v>
      </c>
      <c r="F137" s="162">
        <v>0</v>
      </c>
      <c r="G137" s="162">
        <v>0</v>
      </c>
      <c r="H137" s="162">
        <v>0</v>
      </c>
      <c r="I137" s="162">
        <v>0</v>
      </c>
      <c r="J137" s="162">
        <v>0</v>
      </c>
      <c r="K137" s="162">
        <v>0</v>
      </c>
      <c r="L137" s="162">
        <v>0</v>
      </c>
      <c r="M137" s="162">
        <v>0</v>
      </c>
    </row>
    <row r="138" spans="1:13" ht="15" customHeight="1">
      <c r="A138" s="163">
        <v>1430</v>
      </c>
      <c r="B138" s="163">
        <v>1435</v>
      </c>
      <c r="C138" s="163">
        <v>7420</v>
      </c>
      <c r="D138" s="163">
        <v>2920</v>
      </c>
      <c r="E138" s="162">
        <v>0</v>
      </c>
      <c r="F138" s="162">
        <v>0</v>
      </c>
      <c r="G138" s="162">
        <v>0</v>
      </c>
      <c r="H138" s="162">
        <v>0</v>
      </c>
      <c r="I138" s="162">
        <v>0</v>
      </c>
      <c r="J138" s="162">
        <v>0</v>
      </c>
      <c r="K138" s="162">
        <v>0</v>
      </c>
      <c r="L138" s="162">
        <v>0</v>
      </c>
      <c r="M138" s="162">
        <v>0</v>
      </c>
    </row>
    <row r="139" spans="1:13" ht="15" customHeight="1">
      <c r="A139" s="163">
        <v>1435</v>
      </c>
      <c r="B139" s="163">
        <v>1440</v>
      </c>
      <c r="C139" s="163">
        <v>7520</v>
      </c>
      <c r="D139" s="163">
        <v>3020</v>
      </c>
      <c r="E139" s="162">
        <v>0</v>
      </c>
      <c r="F139" s="162">
        <v>0</v>
      </c>
      <c r="G139" s="162">
        <v>0</v>
      </c>
      <c r="H139" s="162">
        <v>0</v>
      </c>
      <c r="I139" s="162">
        <v>0</v>
      </c>
      <c r="J139" s="162">
        <v>0</v>
      </c>
      <c r="K139" s="162">
        <v>0</v>
      </c>
      <c r="L139" s="162">
        <v>0</v>
      </c>
      <c r="M139" s="162">
        <v>0</v>
      </c>
    </row>
    <row r="140" spans="1:13" ht="15" customHeight="1">
      <c r="A140" s="163">
        <v>1440</v>
      </c>
      <c r="B140" s="163">
        <v>1445</v>
      </c>
      <c r="C140" s="163">
        <v>7630</v>
      </c>
      <c r="D140" s="163">
        <v>3130</v>
      </c>
      <c r="E140" s="162">
        <v>0</v>
      </c>
      <c r="F140" s="162">
        <v>0</v>
      </c>
      <c r="G140" s="162">
        <v>0</v>
      </c>
      <c r="H140" s="162">
        <v>0</v>
      </c>
      <c r="I140" s="162">
        <v>0</v>
      </c>
      <c r="J140" s="162">
        <v>0</v>
      </c>
      <c r="K140" s="162">
        <v>0</v>
      </c>
      <c r="L140" s="162">
        <v>0</v>
      </c>
      <c r="M140" s="162">
        <v>0</v>
      </c>
    </row>
    <row r="141" spans="1:13" ht="15" customHeight="1">
      <c r="A141" s="163">
        <v>1445</v>
      </c>
      <c r="B141" s="163">
        <v>1450</v>
      </c>
      <c r="C141" s="163">
        <v>7730</v>
      </c>
      <c r="D141" s="163">
        <v>3230</v>
      </c>
      <c r="E141" s="162">
        <v>0</v>
      </c>
      <c r="F141" s="162">
        <v>0</v>
      </c>
      <c r="G141" s="162">
        <v>0</v>
      </c>
      <c r="H141" s="162">
        <v>0</v>
      </c>
      <c r="I141" s="162">
        <v>0</v>
      </c>
      <c r="J141" s="162">
        <v>0</v>
      </c>
      <c r="K141" s="162">
        <v>0</v>
      </c>
      <c r="L141" s="162">
        <v>0</v>
      </c>
      <c r="M141" s="162">
        <v>0</v>
      </c>
    </row>
    <row r="142" spans="1:13" ht="15" customHeight="1">
      <c r="A142" s="163">
        <v>1450</v>
      </c>
      <c r="B142" s="163">
        <v>1455</v>
      </c>
      <c r="C142" s="163">
        <v>7830</v>
      </c>
      <c r="D142" s="163">
        <v>3330</v>
      </c>
      <c r="E142" s="162">
        <v>0</v>
      </c>
      <c r="F142" s="162">
        <v>0</v>
      </c>
      <c r="G142" s="162">
        <v>0</v>
      </c>
      <c r="H142" s="162">
        <v>0</v>
      </c>
      <c r="I142" s="162">
        <v>0</v>
      </c>
      <c r="J142" s="162">
        <v>0</v>
      </c>
      <c r="K142" s="162">
        <v>0</v>
      </c>
      <c r="L142" s="162">
        <v>0</v>
      </c>
      <c r="M142" s="162">
        <v>0</v>
      </c>
    </row>
    <row r="143" spans="1:13" ht="15" customHeight="1">
      <c r="A143" s="163">
        <v>1455</v>
      </c>
      <c r="B143" s="163">
        <v>1460</v>
      </c>
      <c r="C143" s="163">
        <v>7940</v>
      </c>
      <c r="D143" s="163">
        <v>3440</v>
      </c>
      <c r="E143" s="162">
        <v>0</v>
      </c>
      <c r="F143" s="162">
        <v>0</v>
      </c>
      <c r="G143" s="162">
        <v>0</v>
      </c>
      <c r="H143" s="162">
        <v>0</v>
      </c>
      <c r="I143" s="162">
        <v>0</v>
      </c>
      <c r="J143" s="162">
        <v>0</v>
      </c>
      <c r="K143" s="162">
        <v>0</v>
      </c>
      <c r="L143" s="162">
        <v>0</v>
      </c>
      <c r="M143" s="162">
        <v>0</v>
      </c>
    </row>
    <row r="144" spans="1:13" ht="15" customHeight="1">
      <c r="A144" s="163">
        <v>1460</v>
      </c>
      <c r="B144" s="163">
        <v>1465</v>
      </c>
      <c r="C144" s="163">
        <v>8040</v>
      </c>
      <c r="D144" s="163">
        <v>3540</v>
      </c>
      <c r="E144" s="162">
        <v>0</v>
      </c>
      <c r="F144" s="162">
        <v>0</v>
      </c>
      <c r="G144" s="162">
        <v>0</v>
      </c>
      <c r="H144" s="162">
        <v>0</v>
      </c>
      <c r="I144" s="162">
        <v>0</v>
      </c>
      <c r="J144" s="162">
        <v>0</v>
      </c>
      <c r="K144" s="162">
        <v>0</v>
      </c>
      <c r="L144" s="162">
        <v>0</v>
      </c>
      <c r="M144" s="162">
        <v>0</v>
      </c>
    </row>
    <row r="145" spans="1:13" ht="15" customHeight="1">
      <c r="A145" s="163">
        <v>1465</v>
      </c>
      <c r="B145" s="163">
        <v>1470</v>
      </c>
      <c r="C145" s="163">
        <v>8140</v>
      </c>
      <c r="D145" s="163">
        <v>3640</v>
      </c>
      <c r="E145" s="162">
        <v>0</v>
      </c>
      <c r="F145" s="162">
        <v>0</v>
      </c>
      <c r="G145" s="162">
        <v>0</v>
      </c>
      <c r="H145" s="162">
        <v>0</v>
      </c>
      <c r="I145" s="162">
        <v>0</v>
      </c>
      <c r="J145" s="162">
        <v>0</v>
      </c>
      <c r="K145" s="162">
        <v>0</v>
      </c>
      <c r="L145" s="162">
        <v>0</v>
      </c>
      <c r="M145" s="162">
        <v>0</v>
      </c>
    </row>
    <row r="146" spans="1:13" ht="15" customHeight="1">
      <c r="A146" s="163">
        <v>1470</v>
      </c>
      <c r="B146" s="163">
        <v>1475</v>
      </c>
      <c r="C146" s="163">
        <v>8250</v>
      </c>
      <c r="D146" s="163">
        <v>3750</v>
      </c>
      <c r="E146" s="162">
        <v>0</v>
      </c>
      <c r="F146" s="162">
        <v>0</v>
      </c>
      <c r="G146" s="162">
        <v>0</v>
      </c>
      <c r="H146" s="162">
        <v>0</v>
      </c>
      <c r="I146" s="162">
        <v>0</v>
      </c>
      <c r="J146" s="162">
        <v>0</v>
      </c>
      <c r="K146" s="162">
        <v>0</v>
      </c>
      <c r="L146" s="162">
        <v>0</v>
      </c>
      <c r="M146" s="162">
        <v>0</v>
      </c>
    </row>
    <row r="147" spans="1:13" ht="15" customHeight="1">
      <c r="A147" s="163">
        <v>1475</v>
      </c>
      <c r="B147" s="163">
        <v>1480</v>
      </c>
      <c r="C147" s="163">
        <v>8350</v>
      </c>
      <c r="D147" s="163">
        <v>3850</v>
      </c>
      <c r="E147" s="162">
        <v>0</v>
      </c>
      <c r="F147" s="162">
        <v>0</v>
      </c>
      <c r="G147" s="162">
        <v>0</v>
      </c>
      <c r="H147" s="162">
        <v>0</v>
      </c>
      <c r="I147" s="162">
        <v>0</v>
      </c>
      <c r="J147" s="162">
        <v>0</v>
      </c>
      <c r="K147" s="162">
        <v>0</v>
      </c>
      <c r="L147" s="162">
        <v>0</v>
      </c>
      <c r="M147" s="162">
        <v>0</v>
      </c>
    </row>
    <row r="148" spans="1:13" ht="15" customHeight="1">
      <c r="A148" s="163">
        <v>1480</v>
      </c>
      <c r="B148" s="163">
        <v>1485</v>
      </c>
      <c r="C148" s="163">
        <v>8450</v>
      </c>
      <c r="D148" s="163">
        <v>3950</v>
      </c>
      <c r="E148" s="162">
        <v>0</v>
      </c>
      <c r="F148" s="162">
        <v>0</v>
      </c>
      <c r="G148" s="162">
        <v>0</v>
      </c>
      <c r="H148" s="162">
        <v>0</v>
      </c>
      <c r="I148" s="162">
        <v>0</v>
      </c>
      <c r="J148" s="162">
        <v>0</v>
      </c>
      <c r="K148" s="162">
        <v>0</v>
      </c>
      <c r="L148" s="162">
        <v>0</v>
      </c>
      <c r="M148" s="162">
        <v>0</v>
      </c>
    </row>
    <row r="149" spans="1:13" ht="15" customHeight="1">
      <c r="A149" s="163">
        <v>1485</v>
      </c>
      <c r="B149" s="163">
        <v>1490</v>
      </c>
      <c r="C149" s="163">
        <v>8560</v>
      </c>
      <c r="D149" s="163">
        <v>4060</v>
      </c>
      <c r="E149" s="162">
        <v>0</v>
      </c>
      <c r="F149" s="162">
        <v>0</v>
      </c>
      <c r="G149" s="162">
        <v>0</v>
      </c>
      <c r="H149" s="162">
        <v>0</v>
      </c>
      <c r="I149" s="162">
        <v>0</v>
      </c>
      <c r="J149" s="162">
        <v>0</v>
      </c>
      <c r="K149" s="162">
        <v>0</v>
      </c>
      <c r="L149" s="162">
        <v>0</v>
      </c>
      <c r="M149" s="162">
        <v>0</v>
      </c>
    </row>
    <row r="150" spans="1:13" ht="15" customHeight="1">
      <c r="A150" s="163">
        <v>1490</v>
      </c>
      <c r="B150" s="163">
        <v>1495</v>
      </c>
      <c r="C150" s="163">
        <v>8660</v>
      </c>
      <c r="D150" s="163">
        <v>4160</v>
      </c>
      <c r="E150" s="162">
        <v>0</v>
      </c>
      <c r="F150" s="162">
        <v>0</v>
      </c>
      <c r="G150" s="162">
        <v>0</v>
      </c>
      <c r="H150" s="162">
        <v>0</v>
      </c>
      <c r="I150" s="162">
        <v>0</v>
      </c>
      <c r="J150" s="162">
        <v>0</v>
      </c>
      <c r="K150" s="162">
        <v>0</v>
      </c>
      <c r="L150" s="162">
        <v>0</v>
      </c>
      <c r="M150" s="162">
        <v>0</v>
      </c>
    </row>
    <row r="151" spans="1:13" ht="15" customHeight="1">
      <c r="A151" s="163">
        <v>1495</v>
      </c>
      <c r="B151" s="163">
        <v>1500</v>
      </c>
      <c r="C151" s="163">
        <v>8760</v>
      </c>
      <c r="D151" s="163">
        <v>4260</v>
      </c>
      <c r="E151" s="162">
        <v>0</v>
      </c>
      <c r="F151" s="162">
        <v>0</v>
      </c>
      <c r="G151" s="162">
        <v>0</v>
      </c>
      <c r="H151" s="162">
        <v>0</v>
      </c>
      <c r="I151" s="162">
        <v>0</v>
      </c>
      <c r="J151" s="162">
        <v>0</v>
      </c>
      <c r="K151" s="162">
        <v>0</v>
      </c>
      <c r="L151" s="162">
        <v>0</v>
      </c>
      <c r="M151" s="162">
        <v>0</v>
      </c>
    </row>
    <row r="152" spans="1:13" ht="15" customHeight="1">
      <c r="A152" s="163">
        <v>1500</v>
      </c>
      <c r="B152" s="163">
        <v>1510</v>
      </c>
      <c r="C152" s="163">
        <v>8920</v>
      </c>
      <c r="D152" s="163">
        <v>4420</v>
      </c>
      <c r="E152" s="162">
        <v>0</v>
      </c>
      <c r="F152" s="162">
        <v>0</v>
      </c>
      <c r="G152" s="162">
        <v>0</v>
      </c>
      <c r="H152" s="162">
        <v>0</v>
      </c>
      <c r="I152" s="162">
        <v>0</v>
      </c>
      <c r="J152" s="162">
        <v>0</v>
      </c>
      <c r="K152" s="162">
        <v>0</v>
      </c>
      <c r="L152" s="162">
        <v>0</v>
      </c>
      <c r="M152" s="162">
        <v>0</v>
      </c>
    </row>
    <row r="153" spans="1:13" ht="15" customHeight="1">
      <c r="A153" s="163">
        <v>1510</v>
      </c>
      <c r="B153" s="163">
        <v>1520</v>
      </c>
      <c r="C153" s="163">
        <v>9120</v>
      </c>
      <c r="D153" s="163">
        <v>4620</v>
      </c>
      <c r="E153" s="162">
        <v>0</v>
      </c>
      <c r="F153" s="162">
        <v>0</v>
      </c>
      <c r="G153" s="162">
        <v>0</v>
      </c>
      <c r="H153" s="162">
        <v>0</v>
      </c>
      <c r="I153" s="162">
        <v>0</v>
      </c>
      <c r="J153" s="162">
        <v>0</v>
      </c>
      <c r="K153" s="162">
        <v>0</v>
      </c>
      <c r="L153" s="162">
        <v>0</v>
      </c>
      <c r="M153" s="162">
        <v>0</v>
      </c>
    </row>
    <row r="154" spans="1:13" ht="15" customHeight="1">
      <c r="A154" s="163">
        <v>1520</v>
      </c>
      <c r="B154" s="163">
        <v>1530</v>
      </c>
      <c r="C154" s="163">
        <v>9330</v>
      </c>
      <c r="D154" s="163">
        <v>4830</v>
      </c>
      <c r="E154" s="162">
        <v>0</v>
      </c>
      <c r="F154" s="162">
        <v>0</v>
      </c>
      <c r="G154" s="162">
        <v>0</v>
      </c>
      <c r="H154" s="162">
        <v>0</v>
      </c>
      <c r="I154" s="162">
        <v>0</v>
      </c>
      <c r="J154" s="162">
        <v>0</v>
      </c>
      <c r="K154" s="162">
        <v>0</v>
      </c>
      <c r="L154" s="162">
        <v>0</v>
      </c>
      <c r="M154" s="162">
        <v>0</v>
      </c>
    </row>
    <row r="155" spans="1:13" ht="15" customHeight="1">
      <c r="A155" s="163">
        <v>1530</v>
      </c>
      <c r="B155" s="163">
        <v>1540</v>
      </c>
      <c r="C155" s="163">
        <v>9540</v>
      </c>
      <c r="D155" s="163">
        <v>5040</v>
      </c>
      <c r="E155" s="162">
        <v>0</v>
      </c>
      <c r="F155" s="162">
        <v>0</v>
      </c>
      <c r="G155" s="162">
        <v>0</v>
      </c>
      <c r="H155" s="162">
        <v>0</v>
      </c>
      <c r="I155" s="162">
        <v>0</v>
      </c>
      <c r="J155" s="162">
        <v>0</v>
      </c>
      <c r="K155" s="162">
        <v>0</v>
      </c>
      <c r="L155" s="162">
        <v>0</v>
      </c>
      <c r="M155" s="162">
        <v>0</v>
      </c>
    </row>
    <row r="156" spans="1:13" ht="15" customHeight="1">
      <c r="A156" s="163">
        <v>1540</v>
      </c>
      <c r="B156" s="163">
        <v>1550</v>
      </c>
      <c r="C156" s="163">
        <v>9740</v>
      </c>
      <c r="D156" s="163">
        <v>5240</v>
      </c>
      <c r="E156" s="162">
        <v>0</v>
      </c>
      <c r="F156" s="162">
        <v>0</v>
      </c>
      <c r="G156" s="162">
        <v>0</v>
      </c>
      <c r="H156" s="162">
        <v>0</v>
      </c>
      <c r="I156" s="162">
        <v>0</v>
      </c>
      <c r="J156" s="162">
        <v>0</v>
      </c>
      <c r="K156" s="162">
        <v>0</v>
      </c>
      <c r="L156" s="162">
        <v>0</v>
      </c>
      <c r="M156" s="162">
        <v>0</v>
      </c>
    </row>
    <row r="157" spans="1:13" ht="15" customHeight="1">
      <c r="A157" s="163">
        <v>1550</v>
      </c>
      <c r="B157" s="163">
        <v>1560</v>
      </c>
      <c r="C157" s="163">
        <v>9950</v>
      </c>
      <c r="D157" s="163">
        <v>5450</v>
      </c>
      <c r="E157" s="162">
        <v>0</v>
      </c>
      <c r="F157" s="162">
        <v>0</v>
      </c>
      <c r="G157" s="162">
        <v>0</v>
      </c>
      <c r="H157" s="162">
        <v>0</v>
      </c>
      <c r="I157" s="162">
        <v>0</v>
      </c>
      <c r="J157" s="162">
        <v>0</v>
      </c>
      <c r="K157" s="162">
        <v>0</v>
      </c>
      <c r="L157" s="162">
        <v>0</v>
      </c>
      <c r="M157" s="162">
        <v>0</v>
      </c>
    </row>
    <row r="158" spans="1:13" ht="15" customHeight="1">
      <c r="A158" s="164">
        <v>1560</v>
      </c>
      <c r="B158" s="164">
        <v>1570</v>
      </c>
      <c r="C158" s="164">
        <v>10160</v>
      </c>
      <c r="D158" s="164">
        <v>5660</v>
      </c>
      <c r="E158" s="165">
        <v>0</v>
      </c>
      <c r="F158" s="165">
        <v>0</v>
      </c>
      <c r="G158" s="165">
        <v>0</v>
      </c>
      <c r="H158" s="165">
        <v>0</v>
      </c>
      <c r="I158" s="165">
        <v>0</v>
      </c>
      <c r="J158" s="165">
        <v>0</v>
      </c>
      <c r="K158" s="165">
        <v>0</v>
      </c>
      <c r="L158" s="165">
        <v>0</v>
      </c>
      <c r="M158" s="165">
        <v>0</v>
      </c>
    </row>
    <row r="159" spans="1:13" ht="15" customHeight="1">
      <c r="A159" s="163">
        <v>1570</v>
      </c>
      <c r="B159" s="163">
        <v>1580</v>
      </c>
      <c r="C159" s="163">
        <v>10360</v>
      </c>
      <c r="D159" s="163">
        <v>5860</v>
      </c>
      <c r="E159" s="162">
        <v>0</v>
      </c>
      <c r="F159" s="162">
        <v>0</v>
      </c>
      <c r="G159" s="162">
        <v>0</v>
      </c>
      <c r="H159" s="162">
        <v>0</v>
      </c>
      <c r="I159" s="162">
        <v>0</v>
      </c>
      <c r="J159" s="162">
        <v>0</v>
      </c>
      <c r="K159" s="162">
        <v>0</v>
      </c>
      <c r="L159" s="162">
        <v>0</v>
      </c>
      <c r="M159" s="162">
        <v>0</v>
      </c>
    </row>
    <row r="160" spans="1:13" ht="15" customHeight="1">
      <c r="A160" s="163">
        <v>1580</v>
      </c>
      <c r="B160" s="163">
        <v>1590</v>
      </c>
      <c r="C160" s="163">
        <v>10570</v>
      </c>
      <c r="D160" s="163">
        <v>6070</v>
      </c>
      <c r="E160" s="162">
        <v>0</v>
      </c>
      <c r="F160" s="162">
        <v>0</v>
      </c>
      <c r="G160" s="162">
        <v>0</v>
      </c>
      <c r="H160" s="162">
        <v>0</v>
      </c>
      <c r="I160" s="162">
        <v>0</v>
      </c>
      <c r="J160" s="162">
        <v>0</v>
      </c>
      <c r="K160" s="162">
        <v>0</v>
      </c>
      <c r="L160" s="162">
        <v>0</v>
      </c>
      <c r="M160" s="162">
        <v>0</v>
      </c>
    </row>
    <row r="161" spans="1:13" ht="15" customHeight="1">
      <c r="A161" s="163">
        <v>1590</v>
      </c>
      <c r="B161" s="163">
        <v>1600</v>
      </c>
      <c r="C161" s="163">
        <v>10780</v>
      </c>
      <c r="D161" s="163">
        <v>6280</v>
      </c>
      <c r="E161" s="162">
        <v>0</v>
      </c>
      <c r="F161" s="162">
        <v>0</v>
      </c>
      <c r="G161" s="162">
        <v>0</v>
      </c>
      <c r="H161" s="162">
        <v>0</v>
      </c>
      <c r="I161" s="162">
        <v>0</v>
      </c>
      <c r="J161" s="162">
        <v>0</v>
      </c>
      <c r="K161" s="162">
        <v>0</v>
      </c>
      <c r="L161" s="162">
        <v>0</v>
      </c>
      <c r="M161" s="162">
        <v>0</v>
      </c>
    </row>
    <row r="162" spans="1:13" ht="15" customHeight="1">
      <c r="A162" s="163">
        <v>1600</v>
      </c>
      <c r="B162" s="163">
        <v>1610</v>
      </c>
      <c r="C162" s="163">
        <v>10980</v>
      </c>
      <c r="D162" s="163">
        <v>6480</v>
      </c>
      <c r="E162" s="162">
        <v>0</v>
      </c>
      <c r="F162" s="162">
        <v>0</v>
      </c>
      <c r="G162" s="162">
        <v>0</v>
      </c>
      <c r="H162" s="162">
        <v>0</v>
      </c>
      <c r="I162" s="162">
        <v>0</v>
      </c>
      <c r="J162" s="162">
        <v>0</v>
      </c>
      <c r="K162" s="162">
        <v>0</v>
      </c>
      <c r="L162" s="162">
        <v>0</v>
      </c>
      <c r="M162" s="162">
        <v>0</v>
      </c>
    </row>
    <row r="163" spans="1:13" ht="15" customHeight="1">
      <c r="A163" s="163">
        <v>1610</v>
      </c>
      <c r="B163" s="163">
        <v>1620</v>
      </c>
      <c r="C163" s="163">
        <v>11190</v>
      </c>
      <c r="D163" s="163">
        <v>6690</v>
      </c>
      <c r="E163" s="162">
        <v>0</v>
      </c>
      <c r="F163" s="162">
        <v>0</v>
      </c>
      <c r="G163" s="162">
        <v>0</v>
      </c>
      <c r="H163" s="162">
        <v>0</v>
      </c>
      <c r="I163" s="162">
        <v>0</v>
      </c>
      <c r="J163" s="162">
        <v>0</v>
      </c>
      <c r="K163" s="162">
        <v>0</v>
      </c>
      <c r="L163" s="162">
        <v>0</v>
      </c>
      <c r="M163" s="162">
        <v>0</v>
      </c>
    </row>
    <row r="164" spans="1:13" ht="15" customHeight="1">
      <c r="A164" s="163">
        <v>1620</v>
      </c>
      <c r="B164" s="163">
        <v>1630</v>
      </c>
      <c r="C164" s="163">
        <v>11400</v>
      </c>
      <c r="D164" s="163">
        <v>6900</v>
      </c>
      <c r="E164" s="162">
        <v>0</v>
      </c>
      <c r="F164" s="162">
        <v>0</v>
      </c>
      <c r="G164" s="162">
        <v>0</v>
      </c>
      <c r="H164" s="162">
        <v>0</v>
      </c>
      <c r="I164" s="162">
        <v>0</v>
      </c>
      <c r="J164" s="162">
        <v>0</v>
      </c>
      <c r="K164" s="162">
        <v>0</v>
      </c>
      <c r="L164" s="162">
        <v>0</v>
      </c>
      <c r="M164" s="162">
        <v>0</v>
      </c>
    </row>
    <row r="165" spans="1:13" ht="15" customHeight="1">
      <c r="A165" s="163">
        <v>1630</v>
      </c>
      <c r="B165" s="163">
        <v>1640</v>
      </c>
      <c r="C165" s="163">
        <v>11600</v>
      </c>
      <c r="D165" s="163">
        <v>7100</v>
      </c>
      <c r="E165" s="162">
        <v>0</v>
      </c>
      <c r="F165" s="162">
        <v>0</v>
      </c>
      <c r="G165" s="162">
        <v>0</v>
      </c>
      <c r="H165" s="162">
        <v>0</v>
      </c>
      <c r="I165" s="162">
        <v>0</v>
      </c>
      <c r="J165" s="162">
        <v>0</v>
      </c>
      <c r="K165" s="162">
        <v>0</v>
      </c>
      <c r="L165" s="162">
        <v>0</v>
      </c>
      <c r="M165" s="162">
        <v>0</v>
      </c>
    </row>
    <row r="166" spans="1:13" ht="15" customHeight="1">
      <c r="A166" s="163">
        <v>1640</v>
      </c>
      <c r="B166" s="163">
        <v>1650</v>
      </c>
      <c r="C166" s="163">
        <v>11810</v>
      </c>
      <c r="D166" s="163">
        <v>7310</v>
      </c>
      <c r="E166" s="162">
        <v>0</v>
      </c>
      <c r="F166" s="162">
        <v>0</v>
      </c>
      <c r="G166" s="162">
        <v>0</v>
      </c>
      <c r="H166" s="162">
        <v>0</v>
      </c>
      <c r="I166" s="162">
        <v>0</v>
      </c>
      <c r="J166" s="162">
        <v>0</v>
      </c>
      <c r="K166" s="162">
        <v>0</v>
      </c>
      <c r="L166" s="162">
        <v>0</v>
      </c>
      <c r="M166" s="162">
        <v>0</v>
      </c>
    </row>
    <row r="167" spans="1:13" ht="15" customHeight="1">
      <c r="A167" s="163">
        <v>1650</v>
      </c>
      <c r="B167" s="163">
        <v>1660</v>
      </c>
      <c r="C167" s="163">
        <v>12020</v>
      </c>
      <c r="D167" s="163">
        <v>7520</v>
      </c>
      <c r="E167" s="162">
        <v>0</v>
      </c>
      <c r="F167" s="162">
        <v>0</v>
      </c>
      <c r="G167" s="162">
        <v>0</v>
      </c>
      <c r="H167" s="162">
        <v>0</v>
      </c>
      <c r="I167" s="162">
        <v>0</v>
      </c>
      <c r="J167" s="162">
        <v>0</v>
      </c>
      <c r="K167" s="162">
        <v>0</v>
      </c>
      <c r="L167" s="162">
        <v>0</v>
      </c>
      <c r="M167" s="162">
        <v>0</v>
      </c>
    </row>
    <row r="168" spans="1:13" ht="15" customHeight="1">
      <c r="A168" s="163">
        <v>1660</v>
      </c>
      <c r="B168" s="163">
        <v>1670</v>
      </c>
      <c r="C168" s="163">
        <v>12220</v>
      </c>
      <c r="D168" s="163">
        <v>7720</v>
      </c>
      <c r="E168" s="162">
        <v>0</v>
      </c>
      <c r="F168" s="162">
        <v>0</v>
      </c>
      <c r="G168" s="162">
        <v>0</v>
      </c>
      <c r="H168" s="162">
        <v>0</v>
      </c>
      <c r="I168" s="162">
        <v>0</v>
      </c>
      <c r="J168" s="162">
        <v>0</v>
      </c>
      <c r="K168" s="162">
        <v>0</v>
      </c>
      <c r="L168" s="162">
        <v>0</v>
      </c>
      <c r="M168" s="162">
        <v>0</v>
      </c>
    </row>
    <row r="169" spans="1:13" ht="15" customHeight="1">
      <c r="A169" s="163">
        <v>1670</v>
      </c>
      <c r="B169" s="163">
        <v>1680</v>
      </c>
      <c r="C169" s="163">
        <v>12430</v>
      </c>
      <c r="D169" s="163">
        <v>7930</v>
      </c>
      <c r="E169" s="162">
        <v>0</v>
      </c>
      <c r="F169" s="162">
        <v>0</v>
      </c>
      <c r="G169" s="162">
        <v>0</v>
      </c>
      <c r="H169" s="162">
        <v>0</v>
      </c>
      <c r="I169" s="162">
        <v>0</v>
      </c>
      <c r="J169" s="162">
        <v>0</v>
      </c>
      <c r="K169" s="162">
        <v>0</v>
      </c>
      <c r="L169" s="162">
        <v>0</v>
      </c>
      <c r="M169" s="162">
        <v>0</v>
      </c>
    </row>
    <row r="170" spans="1:13" ht="15" customHeight="1">
      <c r="A170" s="163">
        <v>1680</v>
      </c>
      <c r="B170" s="163">
        <v>1690</v>
      </c>
      <c r="C170" s="163">
        <v>12640</v>
      </c>
      <c r="D170" s="163">
        <v>8140</v>
      </c>
      <c r="E170" s="162">
        <v>0</v>
      </c>
      <c r="F170" s="162">
        <v>0</v>
      </c>
      <c r="G170" s="162">
        <v>0</v>
      </c>
      <c r="H170" s="162">
        <v>0</v>
      </c>
      <c r="I170" s="162">
        <v>0</v>
      </c>
      <c r="J170" s="162">
        <v>0</v>
      </c>
      <c r="K170" s="162">
        <v>0</v>
      </c>
      <c r="L170" s="162">
        <v>0</v>
      </c>
      <c r="M170" s="162">
        <v>0</v>
      </c>
    </row>
    <row r="171" spans="1:13" ht="15" customHeight="1">
      <c r="A171" s="163">
        <v>1690</v>
      </c>
      <c r="B171" s="163">
        <v>1700</v>
      </c>
      <c r="C171" s="163">
        <v>12840</v>
      </c>
      <c r="D171" s="163">
        <v>8340</v>
      </c>
      <c r="E171" s="162">
        <v>0</v>
      </c>
      <c r="F171" s="162">
        <v>0</v>
      </c>
      <c r="G171" s="162">
        <v>0</v>
      </c>
      <c r="H171" s="162">
        <v>0</v>
      </c>
      <c r="I171" s="162">
        <v>0</v>
      </c>
      <c r="J171" s="162">
        <v>0</v>
      </c>
      <c r="K171" s="162">
        <v>0</v>
      </c>
      <c r="L171" s="162">
        <v>0</v>
      </c>
      <c r="M171" s="162">
        <v>0</v>
      </c>
    </row>
    <row r="172" spans="1:13" ht="15" customHeight="1">
      <c r="A172" s="163">
        <v>1700</v>
      </c>
      <c r="B172" s="163">
        <v>1710</v>
      </c>
      <c r="C172" s="163">
        <v>13050</v>
      </c>
      <c r="D172" s="163">
        <v>8550</v>
      </c>
      <c r="E172" s="162">
        <v>0</v>
      </c>
      <c r="F172" s="162">
        <v>0</v>
      </c>
      <c r="G172" s="162">
        <v>0</v>
      </c>
      <c r="H172" s="162">
        <v>0</v>
      </c>
      <c r="I172" s="162">
        <v>0</v>
      </c>
      <c r="J172" s="162">
        <v>0</v>
      </c>
      <c r="K172" s="162">
        <v>0</v>
      </c>
      <c r="L172" s="162">
        <v>0</v>
      </c>
      <c r="M172" s="162">
        <v>0</v>
      </c>
    </row>
    <row r="173" spans="1:13" ht="15" customHeight="1">
      <c r="A173" s="163">
        <v>1710</v>
      </c>
      <c r="B173" s="163">
        <v>1720</v>
      </c>
      <c r="C173" s="163">
        <v>13260</v>
      </c>
      <c r="D173" s="163">
        <v>8760</v>
      </c>
      <c r="E173" s="162">
        <v>0</v>
      </c>
      <c r="F173" s="162">
        <v>0</v>
      </c>
      <c r="G173" s="162">
        <v>0</v>
      </c>
      <c r="H173" s="162">
        <v>0</v>
      </c>
      <c r="I173" s="162">
        <v>0</v>
      </c>
      <c r="J173" s="162">
        <v>0</v>
      </c>
      <c r="K173" s="162">
        <v>0</v>
      </c>
      <c r="L173" s="162">
        <v>0</v>
      </c>
      <c r="M173" s="162">
        <v>0</v>
      </c>
    </row>
    <row r="174" spans="1:13" ht="15" customHeight="1">
      <c r="A174" s="163">
        <v>1720</v>
      </c>
      <c r="B174" s="163">
        <v>1730</v>
      </c>
      <c r="C174" s="163">
        <v>13460</v>
      </c>
      <c r="D174" s="163">
        <v>8960</v>
      </c>
      <c r="E174" s="163">
        <v>1040</v>
      </c>
      <c r="F174" s="162">
        <v>0</v>
      </c>
      <c r="G174" s="162">
        <v>0</v>
      </c>
      <c r="H174" s="162">
        <v>0</v>
      </c>
      <c r="I174" s="162">
        <v>0</v>
      </c>
      <c r="J174" s="162">
        <v>0</v>
      </c>
      <c r="K174" s="162">
        <v>0</v>
      </c>
      <c r="L174" s="162">
        <v>0</v>
      </c>
      <c r="M174" s="162">
        <v>0</v>
      </c>
    </row>
    <row r="175" spans="1:13" ht="15" customHeight="1">
      <c r="A175" s="163">
        <v>1730</v>
      </c>
      <c r="B175" s="163">
        <v>1740</v>
      </c>
      <c r="C175" s="163">
        <v>13670</v>
      </c>
      <c r="D175" s="163">
        <v>9170</v>
      </c>
      <c r="E175" s="163">
        <v>1240</v>
      </c>
      <c r="F175" s="162">
        <v>0</v>
      </c>
      <c r="G175" s="162">
        <v>0</v>
      </c>
      <c r="H175" s="162">
        <v>0</v>
      </c>
      <c r="I175" s="162">
        <v>0</v>
      </c>
      <c r="J175" s="162">
        <v>0</v>
      </c>
      <c r="K175" s="162">
        <v>0</v>
      </c>
      <c r="L175" s="162">
        <v>0</v>
      </c>
      <c r="M175" s="162">
        <v>0</v>
      </c>
    </row>
    <row r="176" spans="1:13" ht="15" customHeight="1">
      <c r="A176" s="163">
        <v>1740</v>
      </c>
      <c r="B176" s="163">
        <v>1750</v>
      </c>
      <c r="C176" s="163">
        <v>13880</v>
      </c>
      <c r="D176" s="163">
        <v>9380</v>
      </c>
      <c r="E176" s="163">
        <v>1440</v>
      </c>
      <c r="F176" s="162">
        <v>0</v>
      </c>
      <c r="G176" s="162">
        <v>0</v>
      </c>
      <c r="H176" s="162">
        <v>0</v>
      </c>
      <c r="I176" s="162">
        <v>0</v>
      </c>
      <c r="J176" s="162">
        <v>0</v>
      </c>
      <c r="K176" s="162">
        <v>0</v>
      </c>
      <c r="L176" s="162">
        <v>0</v>
      </c>
      <c r="M176" s="162">
        <v>0</v>
      </c>
    </row>
    <row r="177" spans="1:13" ht="15" customHeight="1">
      <c r="A177" s="163">
        <v>1750</v>
      </c>
      <c r="B177" s="163">
        <v>1760</v>
      </c>
      <c r="C177" s="163">
        <v>14080</v>
      </c>
      <c r="D177" s="163">
        <v>9580</v>
      </c>
      <c r="E177" s="163">
        <v>1640</v>
      </c>
      <c r="F177" s="162">
        <v>0</v>
      </c>
      <c r="G177" s="162">
        <v>0</v>
      </c>
      <c r="H177" s="162">
        <v>0</v>
      </c>
      <c r="I177" s="162">
        <v>0</v>
      </c>
      <c r="J177" s="162">
        <v>0</v>
      </c>
      <c r="K177" s="162">
        <v>0</v>
      </c>
      <c r="L177" s="162">
        <v>0</v>
      </c>
      <c r="M177" s="162">
        <v>0</v>
      </c>
    </row>
    <row r="178" spans="1:13" ht="15" customHeight="1">
      <c r="A178" s="163">
        <v>1760</v>
      </c>
      <c r="B178" s="163">
        <v>1770</v>
      </c>
      <c r="C178" s="163">
        <v>14290</v>
      </c>
      <c r="D178" s="163">
        <v>9790</v>
      </c>
      <c r="E178" s="163">
        <v>1830</v>
      </c>
      <c r="F178" s="162">
        <v>0</v>
      </c>
      <c r="G178" s="162">
        <v>0</v>
      </c>
      <c r="H178" s="162">
        <v>0</v>
      </c>
      <c r="I178" s="162">
        <v>0</v>
      </c>
      <c r="J178" s="162">
        <v>0</v>
      </c>
      <c r="K178" s="162">
        <v>0</v>
      </c>
      <c r="L178" s="162">
        <v>0</v>
      </c>
      <c r="M178" s="162">
        <v>0</v>
      </c>
    </row>
    <row r="179" spans="1:13" ht="15" customHeight="1">
      <c r="A179" s="163">
        <v>1770</v>
      </c>
      <c r="B179" s="163">
        <v>1780</v>
      </c>
      <c r="C179" s="163">
        <v>14500</v>
      </c>
      <c r="D179" s="163">
        <v>10000</v>
      </c>
      <c r="E179" s="163">
        <v>2030</v>
      </c>
      <c r="F179" s="162">
        <v>0</v>
      </c>
      <c r="G179" s="162">
        <v>0</v>
      </c>
      <c r="H179" s="162">
        <v>0</v>
      </c>
      <c r="I179" s="162">
        <v>0</v>
      </c>
      <c r="J179" s="162">
        <v>0</v>
      </c>
      <c r="K179" s="162">
        <v>0</v>
      </c>
      <c r="L179" s="162">
        <v>0</v>
      </c>
      <c r="M179" s="162">
        <v>0</v>
      </c>
    </row>
    <row r="180" spans="1:13" ht="15" customHeight="1">
      <c r="A180" s="163">
        <v>1780</v>
      </c>
      <c r="B180" s="163">
        <v>1790</v>
      </c>
      <c r="C180" s="163">
        <v>14700</v>
      </c>
      <c r="D180" s="163">
        <v>10200</v>
      </c>
      <c r="E180" s="163">
        <v>2230</v>
      </c>
      <c r="F180" s="162">
        <v>0</v>
      </c>
      <c r="G180" s="162">
        <v>0</v>
      </c>
      <c r="H180" s="162">
        <v>0</v>
      </c>
      <c r="I180" s="162">
        <v>0</v>
      </c>
      <c r="J180" s="162">
        <v>0</v>
      </c>
      <c r="K180" s="162">
        <v>0</v>
      </c>
      <c r="L180" s="162">
        <v>0</v>
      </c>
      <c r="M180" s="162">
        <v>0</v>
      </c>
    </row>
    <row r="181" spans="1:13" ht="15" customHeight="1">
      <c r="A181" s="163">
        <v>1790</v>
      </c>
      <c r="B181" s="163">
        <v>1800</v>
      </c>
      <c r="C181" s="163">
        <v>14910</v>
      </c>
      <c r="D181" s="163">
        <v>10410</v>
      </c>
      <c r="E181" s="163">
        <v>2430</v>
      </c>
      <c r="F181" s="162">
        <v>0</v>
      </c>
      <c r="G181" s="162">
        <v>0</v>
      </c>
      <c r="H181" s="162">
        <v>0</v>
      </c>
      <c r="I181" s="162">
        <v>0</v>
      </c>
      <c r="J181" s="162">
        <v>0</v>
      </c>
      <c r="K181" s="162">
        <v>0</v>
      </c>
      <c r="L181" s="162">
        <v>0</v>
      </c>
      <c r="M181" s="162">
        <v>0</v>
      </c>
    </row>
    <row r="182" spans="1:13" ht="15" customHeight="1">
      <c r="A182" s="163">
        <v>1800</v>
      </c>
      <c r="B182" s="163">
        <v>1810</v>
      </c>
      <c r="C182" s="163">
        <v>15110</v>
      </c>
      <c r="D182" s="163">
        <v>10610</v>
      </c>
      <c r="E182" s="163">
        <v>2630</v>
      </c>
      <c r="F182" s="162">
        <v>0</v>
      </c>
      <c r="G182" s="162">
        <v>0</v>
      </c>
      <c r="H182" s="162">
        <v>0</v>
      </c>
      <c r="I182" s="162">
        <v>0</v>
      </c>
      <c r="J182" s="162">
        <v>0</v>
      </c>
      <c r="K182" s="162">
        <v>0</v>
      </c>
      <c r="L182" s="162">
        <v>0</v>
      </c>
      <c r="M182" s="162">
        <v>0</v>
      </c>
    </row>
    <row r="183" spans="1:13" ht="15" customHeight="1">
      <c r="A183" s="163">
        <v>1810</v>
      </c>
      <c r="B183" s="163">
        <v>1820</v>
      </c>
      <c r="C183" s="163">
        <v>15320</v>
      </c>
      <c r="D183" s="163">
        <v>10820</v>
      </c>
      <c r="E183" s="163">
        <v>2830</v>
      </c>
      <c r="F183" s="162">
        <v>0</v>
      </c>
      <c r="G183" s="162">
        <v>0</v>
      </c>
      <c r="H183" s="162">
        <v>0</v>
      </c>
      <c r="I183" s="162">
        <v>0</v>
      </c>
      <c r="J183" s="162">
        <v>0</v>
      </c>
      <c r="K183" s="162">
        <v>0</v>
      </c>
      <c r="L183" s="162">
        <v>0</v>
      </c>
      <c r="M183" s="162">
        <v>0</v>
      </c>
    </row>
    <row r="184" spans="1:13" ht="15" customHeight="1">
      <c r="A184" s="163">
        <v>1820</v>
      </c>
      <c r="B184" s="163">
        <v>1830</v>
      </c>
      <c r="C184" s="163">
        <v>15530</v>
      </c>
      <c r="D184" s="163">
        <v>11030</v>
      </c>
      <c r="E184" s="163">
        <v>3020</v>
      </c>
      <c r="F184" s="162">
        <v>0</v>
      </c>
      <c r="G184" s="162">
        <v>0</v>
      </c>
      <c r="H184" s="162">
        <v>0</v>
      </c>
      <c r="I184" s="162">
        <v>0</v>
      </c>
      <c r="J184" s="162">
        <v>0</v>
      </c>
      <c r="K184" s="162">
        <v>0</v>
      </c>
      <c r="L184" s="162">
        <v>0</v>
      </c>
      <c r="M184" s="162">
        <v>0</v>
      </c>
    </row>
    <row r="185" spans="1:13" ht="15" customHeight="1">
      <c r="A185" s="163">
        <v>1830</v>
      </c>
      <c r="B185" s="163">
        <v>1840</v>
      </c>
      <c r="C185" s="163">
        <v>15730</v>
      </c>
      <c r="D185" s="163">
        <v>11230</v>
      </c>
      <c r="E185" s="163">
        <v>3220</v>
      </c>
      <c r="F185" s="162">
        <v>0</v>
      </c>
      <c r="G185" s="162">
        <v>0</v>
      </c>
      <c r="H185" s="162">
        <v>0</v>
      </c>
      <c r="I185" s="162">
        <v>0</v>
      </c>
      <c r="J185" s="162">
        <v>0</v>
      </c>
      <c r="K185" s="162">
        <v>0</v>
      </c>
      <c r="L185" s="162">
        <v>0</v>
      </c>
      <c r="M185" s="162">
        <v>0</v>
      </c>
    </row>
    <row r="186" spans="1:13" ht="15" customHeight="1">
      <c r="A186" s="163">
        <v>1840</v>
      </c>
      <c r="B186" s="163">
        <v>1850</v>
      </c>
      <c r="C186" s="163">
        <v>15940</v>
      </c>
      <c r="D186" s="163">
        <v>11440</v>
      </c>
      <c r="E186" s="163">
        <v>3420</v>
      </c>
      <c r="F186" s="162">
        <v>0</v>
      </c>
      <c r="G186" s="162">
        <v>0</v>
      </c>
      <c r="H186" s="162">
        <v>0</v>
      </c>
      <c r="I186" s="162">
        <v>0</v>
      </c>
      <c r="J186" s="162">
        <v>0</v>
      </c>
      <c r="K186" s="162">
        <v>0</v>
      </c>
      <c r="L186" s="162">
        <v>0</v>
      </c>
      <c r="M186" s="162">
        <v>0</v>
      </c>
    </row>
    <row r="187" spans="1:13" ht="15" customHeight="1">
      <c r="A187" s="163">
        <v>1850</v>
      </c>
      <c r="B187" s="163">
        <v>1860</v>
      </c>
      <c r="C187" s="163">
        <v>16150</v>
      </c>
      <c r="D187" s="163">
        <v>11650</v>
      </c>
      <c r="E187" s="163">
        <v>3620</v>
      </c>
      <c r="F187" s="162">
        <v>0</v>
      </c>
      <c r="G187" s="162">
        <v>0</v>
      </c>
      <c r="H187" s="162">
        <v>0</v>
      </c>
      <c r="I187" s="162">
        <v>0</v>
      </c>
      <c r="J187" s="162">
        <v>0</v>
      </c>
      <c r="K187" s="162">
        <v>0</v>
      </c>
      <c r="L187" s="162">
        <v>0</v>
      </c>
      <c r="M187" s="162">
        <v>0</v>
      </c>
    </row>
    <row r="188" spans="1:13" ht="15" customHeight="1">
      <c r="A188" s="163">
        <v>1860</v>
      </c>
      <c r="B188" s="163">
        <v>1870</v>
      </c>
      <c r="C188" s="163">
        <v>16350</v>
      </c>
      <c r="D188" s="163">
        <v>11850</v>
      </c>
      <c r="E188" s="163">
        <v>3820</v>
      </c>
      <c r="F188" s="162">
        <v>0</v>
      </c>
      <c r="G188" s="162">
        <v>0</v>
      </c>
      <c r="H188" s="162">
        <v>0</v>
      </c>
      <c r="I188" s="162">
        <v>0</v>
      </c>
      <c r="J188" s="162">
        <v>0</v>
      </c>
      <c r="K188" s="162">
        <v>0</v>
      </c>
      <c r="L188" s="162">
        <v>0</v>
      </c>
      <c r="M188" s="162">
        <v>0</v>
      </c>
    </row>
    <row r="189" spans="1:13" ht="15" customHeight="1">
      <c r="A189" s="163">
        <v>1870</v>
      </c>
      <c r="B189" s="163">
        <v>1880</v>
      </c>
      <c r="C189" s="163">
        <v>16560</v>
      </c>
      <c r="D189" s="163">
        <v>12060</v>
      </c>
      <c r="E189" s="163">
        <v>4020</v>
      </c>
      <c r="F189" s="162">
        <v>0</v>
      </c>
      <c r="G189" s="162">
        <v>0</v>
      </c>
      <c r="H189" s="162">
        <v>0</v>
      </c>
      <c r="I189" s="162">
        <v>0</v>
      </c>
      <c r="J189" s="162">
        <v>0</v>
      </c>
      <c r="K189" s="162">
        <v>0</v>
      </c>
      <c r="L189" s="162">
        <v>0</v>
      </c>
      <c r="M189" s="162">
        <v>0</v>
      </c>
    </row>
    <row r="190" spans="1:13" ht="15" customHeight="1">
      <c r="A190" s="163">
        <v>1880</v>
      </c>
      <c r="B190" s="163">
        <v>1890</v>
      </c>
      <c r="C190" s="163">
        <v>16770</v>
      </c>
      <c r="D190" s="163">
        <v>12270</v>
      </c>
      <c r="E190" s="163">
        <v>4220</v>
      </c>
      <c r="F190" s="162">
        <v>0</v>
      </c>
      <c r="G190" s="162">
        <v>0</v>
      </c>
      <c r="H190" s="162">
        <v>0</v>
      </c>
      <c r="I190" s="162">
        <v>0</v>
      </c>
      <c r="J190" s="162">
        <v>0</v>
      </c>
      <c r="K190" s="162">
        <v>0</v>
      </c>
      <c r="L190" s="162">
        <v>0</v>
      </c>
      <c r="M190" s="162">
        <v>0</v>
      </c>
    </row>
    <row r="191" spans="1:13" ht="15" customHeight="1">
      <c r="A191" s="163">
        <v>1890</v>
      </c>
      <c r="B191" s="163">
        <v>1900</v>
      </c>
      <c r="C191" s="163">
        <v>16970</v>
      </c>
      <c r="D191" s="163">
        <v>12470</v>
      </c>
      <c r="E191" s="163">
        <v>4410</v>
      </c>
      <c r="F191" s="163">
        <v>1040</v>
      </c>
      <c r="G191" s="162">
        <v>0</v>
      </c>
      <c r="H191" s="162">
        <v>0</v>
      </c>
      <c r="I191" s="162">
        <v>0</v>
      </c>
      <c r="J191" s="162">
        <v>0</v>
      </c>
      <c r="K191" s="162">
        <v>0</v>
      </c>
      <c r="L191" s="162">
        <v>0</v>
      </c>
      <c r="M191" s="162">
        <v>0</v>
      </c>
    </row>
    <row r="192" spans="1:13" ht="15" customHeight="1">
      <c r="A192" s="163">
        <v>1900</v>
      </c>
      <c r="B192" s="163">
        <v>1910</v>
      </c>
      <c r="C192" s="163">
        <v>17180</v>
      </c>
      <c r="D192" s="163">
        <v>12680</v>
      </c>
      <c r="E192" s="163">
        <v>4610</v>
      </c>
      <c r="F192" s="163">
        <v>1240</v>
      </c>
      <c r="G192" s="162">
        <v>0</v>
      </c>
      <c r="H192" s="162">
        <v>0</v>
      </c>
      <c r="I192" s="162">
        <v>0</v>
      </c>
      <c r="J192" s="162">
        <v>0</v>
      </c>
      <c r="K192" s="162">
        <v>0</v>
      </c>
      <c r="L192" s="162">
        <v>0</v>
      </c>
      <c r="M192" s="162">
        <v>0</v>
      </c>
    </row>
    <row r="193" spans="1:13" ht="15" customHeight="1">
      <c r="A193" s="163">
        <v>1910</v>
      </c>
      <c r="B193" s="163">
        <v>1920</v>
      </c>
      <c r="C193" s="163">
        <v>17390</v>
      </c>
      <c r="D193" s="163">
        <v>12890</v>
      </c>
      <c r="E193" s="163">
        <v>4810</v>
      </c>
      <c r="F193" s="163">
        <v>1440</v>
      </c>
      <c r="G193" s="162">
        <v>0</v>
      </c>
      <c r="H193" s="162">
        <v>0</v>
      </c>
      <c r="I193" s="162">
        <v>0</v>
      </c>
      <c r="J193" s="162">
        <v>0</v>
      </c>
      <c r="K193" s="162">
        <v>0</v>
      </c>
      <c r="L193" s="162">
        <v>0</v>
      </c>
      <c r="M193" s="162">
        <v>0</v>
      </c>
    </row>
    <row r="194" spans="1:13" ht="15" customHeight="1">
      <c r="A194" s="163">
        <v>1920</v>
      </c>
      <c r="B194" s="163">
        <v>1930</v>
      </c>
      <c r="C194" s="163">
        <v>17590</v>
      </c>
      <c r="D194" s="163">
        <v>13090</v>
      </c>
      <c r="E194" s="163">
        <v>5010</v>
      </c>
      <c r="F194" s="163">
        <v>1630</v>
      </c>
      <c r="G194" s="162">
        <v>0</v>
      </c>
      <c r="H194" s="162">
        <v>0</v>
      </c>
      <c r="I194" s="162">
        <v>0</v>
      </c>
      <c r="J194" s="162">
        <v>0</v>
      </c>
      <c r="K194" s="162">
        <v>0</v>
      </c>
      <c r="L194" s="162">
        <v>0</v>
      </c>
      <c r="M194" s="162">
        <v>0</v>
      </c>
    </row>
    <row r="195" spans="1:13" ht="15" customHeight="1">
      <c r="A195" s="163">
        <v>1930</v>
      </c>
      <c r="B195" s="163">
        <v>1940</v>
      </c>
      <c r="C195" s="163">
        <v>17800</v>
      </c>
      <c r="D195" s="163">
        <v>13300</v>
      </c>
      <c r="E195" s="163">
        <v>5210</v>
      </c>
      <c r="F195" s="163">
        <v>1830</v>
      </c>
      <c r="G195" s="162">
        <v>0</v>
      </c>
      <c r="H195" s="162">
        <v>0</v>
      </c>
      <c r="I195" s="162">
        <v>0</v>
      </c>
      <c r="J195" s="162">
        <v>0</v>
      </c>
      <c r="K195" s="162">
        <v>0</v>
      </c>
      <c r="L195" s="162">
        <v>0</v>
      </c>
      <c r="M195" s="162">
        <v>0</v>
      </c>
    </row>
    <row r="196" spans="1:13" ht="15" customHeight="1">
      <c r="A196" s="163">
        <v>1940</v>
      </c>
      <c r="B196" s="163">
        <v>1950</v>
      </c>
      <c r="C196" s="163">
        <v>18010</v>
      </c>
      <c r="D196" s="163">
        <v>13510</v>
      </c>
      <c r="E196" s="163">
        <v>5410</v>
      </c>
      <c r="F196" s="163">
        <v>2030</v>
      </c>
      <c r="G196" s="162">
        <v>0</v>
      </c>
      <c r="H196" s="162">
        <v>0</v>
      </c>
      <c r="I196" s="162">
        <v>0</v>
      </c>
      <c r="J196" s="162">
        <v>0</v>
      </c>
      <c r="K196" s="162">
        <v>0</v>
      </c>
      <c r="L196" s="162">
        <v>0</v>
      </c>
      <c r="M196" s="162">
        <v>0</v>
      </c>
    </row>
    <row r="197" spans="1:13" ht="15" customHeight="1">
      <c r="A197" s="163">
        <v>1950</v>
      </c>
      <c r="B197" s="163">
        <v>1960</v>
      </c>
      <c r="C197" s="163">
        <v>18210</v>
      </c>
      <c r="D197" s="163">
        <v>13710</v>
      </c>
      <c r="E197" s="163">
        <v>5600</v>
      </c>
      <c r="F197" s="163">
        <v>2230</v>
      </c>
      <c r="G197" s="162">
        <v>0</v>
      </c>
      <c r="H197" s="162">
        <v>0</v>
      </c>
      <c r="I197" s="162">
        <v>0</v>
      </c>
      <c r="J197" s="162">
        <v>0</v>
      </c>
      <c r="K197" s="162">
        <v>0</v>
      </c>
      <c r="L197" s="162">
        <v>0</v>
      </c>
      <c r="M197" s="162">
        <v>0</v>
      </c>
    </row>
    <row r="198" spans="1:13" ht="15" customHeight="1">
      <c r="A198" s="163">
        <v>1960</v>
      </c>
      <c r="B198" s="163">
        <v>1970</v>
      </c>
      <c r="C198" s="163">
        <v>18420</v>
      </c>
      <c r="D198" s="163">
        <v>13920</v>
      </c>
      <c r="E198" s="163">
        <v>5800</v>
      </c>
      <c r="F198" s="163">
        <v>2430</v>
      </c>
      <c r="G198" s="162">
        <v>0</v>
      </c>
      <c r="H198" s="162">
        <v>0</v>
      </c>
      <c r="I198" s="162">
        <v>0</v>
      </c>
      <c r="J198" s="162">
        <v>0</v>
      </c>
      <c r="K198" s="162">
        <v>0</v>
      </c>
      <c r="L198" s="162">
        <v>0</v>
      </c>
      <c r="M198" s="162">
        <v>0</v>
      </c>
    </row>
    <row r="199" spans="1:13" ht="15" customHeight="1">
      <c r="A199" s="163">
        <v>1970</v>
      </c>
      <c r="B199" s="163">
        <v>1980</v>
      </c>
      <c r="C199" s="163">
        <v>18630</v>
      </c>
      <c r="D199" s="163">
        <v>14130</v>
      </c>
      <c r="E199" s="163">
        <v>6000</v>
      </c>
      <c r="F199" s="163">
        <v>2630</v>
      </c>
      <c r="G199" s="162">
        <v>0</v>
      </c>
      <c r="H199" s="162">
        <v>0</v>
      </c>
      <c r="I199" s="162">
        <v>0</v>
      </c>
      <c r="J199" s="162">
        <v>0</v>
      </c>
      <c r="K199" s="162">
        <v>0</v>
      </c>
      <c r="L199" s="162">
        <v>0</v>
      </c>
      <c r="M199" s="162">
        <v>0</v>
      </c>
    </row>
    <row r="200" spans="1:13" ht="15" customHeight="1">
      <c r="A200" s="163">
        <v>1980</v>
      </c>
      <c r="B200" s="163">
        <v>1990</v>
      </c>
      <c r="C200" s="163">
        <v>18880</v>
      </c>
      <c r="D200" s="163">
        <v>14330</v>
      </c>
      <c r="E200" s="163">
        <v>6200</v>
      </c>
      <c r="F200" s="163">
        <v>2820</v>
      </c>
      <c r="G200" s="162">
        <v>0</v>
      </c>
      <c r="H200" s="162">
        <v>0</v>
      </c>
      <c r="I200" s="162">
        <v>0</v>
      </c>
      <c r="J200" s="162">
        <v>0</v>
      </c>
      <c r="K200" s="162">
        <v>0</v>
      </c>
      <c r="L200" s="162">
        <v>0</v>
      </c>
      <c r="M200" s="162">
        <v>0</v>
      </c>
    </row>
    <row r="201" spans="1:13" ht="15" customHeight="1">
      <c r="A201" s="163">
        <v>1990</v>
      </c>
      <c r="B201" s="163">
        <v>2000</v>
      </c>
      <c r="C201" s="163">
        <v>19200</v>
      </c>
      <c r="D201" s="163">
        <v>14540</v>
      </c>
      <c r="E201" s="163">
        <v>6400</v>
      </c>
      <c r="F201" s="163">
        <v>3020</v>
      </c>
      <c r="G201" s="162">
        <v>0</v>
      </c>
      <c r="H201" s="162">
        <v>0</v>
      </c>
      <c r="I201" s="162">
        <v>0</v>
      </c>
      <c r="J201" s="162">
        <v>0</v>
      </c>
      <c r="K201" s="162">
        <v>0</v>
      </c>
      <c r="L201" s="162">
        <v>0</v>
      </c>
      <c r="M201" s="162">
        <v>0</v>
      </c>
    </row>
    <row r="202" spans="1:13" ht="15" customHeight="1">
      <c r="A202" s="163">
        <v>2000</v>
      </c>
      <c r="B202" s="163">
        <v>2010</v>
      </c>
      <c r="C202" s="163">
        <v>19520</v>
      </c>
      <c r="D202" s="163">
        <v>14750</v>
      </c>
      <c r="E202" s="163">
        <v>6600</v>
      </c>
      <c r="F202" s="163">
        <v>3220</v>
      </c>
      <c r="G202" s="162">
        <v>0</v>
      </c>
      <c r="H202" s="162">
        <v>0</v>
      </c>
      <c r="I202" s="162">
        <v>0</v>
      </c>
      <c r="J202" s="162">
        <v>0</v>
      </c>
      <c r="K202" s="162">
        <v>0</v>
      </c>
      <c r="L202" s="162">
        <v>0</v>
      </c>
      <c r="M202" s="162">
        <v>0</v>
      </c>
    </row>
    <row r="203" spans="1:13" ht="15" customHeight="1">
      <c r="A203" s="163">
        <v>2010</v>
      </c>
      <c r="B203" s="163">
        <v>2020</v>
      </c>
      <c r="C203" s="163">
        <v>19850</v>
      </c>
      <c r="D203" s="163">
        <v>14950</v>
      </c>
      <c r="E203" s="163">
        <v>6800</v>
      </c>
      <c r="F203" s="163">
        <v>3420</v>
      </c>
      <c r="G203" s="162">
        <v>0</v>
      </c>
      <c r="H203" s="162">
        <v>0</v>
      </c>
      <c r="I203" s="162">
        <v>0</v>
      </c>
      <c r="J203" s="162">
        <v>0</v>
      </c>
      <c r="K203" s="162">
        <v>0</v>
      </c>
      <c r="L203" s="162">
        <v>0</v>
      </c>
      <c r="M203" s="162">
        <v>0</v>
      </c>
    </row>
    <row r="204" spans="1:13" ht="15" customHeight="1">
      <c r="A204" s="163">
        <v>2020</v>
      </c>
      <c r="B204" s="163">
        <v>2030</v>
      </c>
      <c r="C204" s="163">
        <v>20170</v>
      </c>
      <c r="D204" s="163">
        <v>15160</v>
      </c>
      <c r="E204" s="163">
        <v>6990</v>
      </c>
      <c r="F204" s="163">
        <v>3620</v>
      </c>
      <c r="G204" s="162">
        <v>0</v>
      </c>
      <c r="H204" s="162">
        <v>0</v>
      </c>
      <c r="I204" s="162">
        <v>0</v>
      </c>
      <c r="J204" s="162">
        <v>0</v>
      </c>
      <c r="K204" s="162">
        <v>0</v>
      </c>
      <c r="L204" s="162">
        <v>0</v>
      </c>
      <c r="M204" s="162">
        <v>0</v>
      </c>
    </row>
    <row r="205" spans="1:13" ht="15" customHeight="1">
      <c r="A205" s="163">
        <v>2030</v>
      </c>
      <c r="B205" s="163">
        <v>2040</v>
      </c>
      <c r="C205" s="163">
        <v>20490</v>
      </c>
      <c r="D205" s="163">
        <v>15370</v>
      </c>
      <c r="E205" s="163">
        <v>7190</v>
      </c>
      <c r="F205" s="163">
        <v>3820</v>
      </c>
      <c r="G205" s="162">
        <v>0</v>
      </c>
      <c r="H205" s="162">
        <v>0</v>
      </c>
      <c r="I205" s="162">
        <v>0</v>
      </c>
      <c r="J205" s="162">
        <v>0</v>
      </c>
      <c r="K205" s="162">
        <v>0</v>
      </c>
      <c r="L205" s="162">
        <v>0</v>
      </c>
      <c r="M205" s="162">
        <v>0</v>
      </c>
    </row>
    <row r="206" spans="1:13" ht="15" customHeight="1">
      <c r="A206" s="163">
        <v>2040</v>
      </c>
      <c r="B206" s="163">
        <v>2050</v>
      </c>
      <c r="C206" s="163">
        <v>20810</v>
      </c>
      <c r="D206" s="163">
        <v>15570</v>
      </c>
      <c r="E206" s="163">
        <v>7390</v>
      </c>
      <c r="F206" s="163">
        <v>4020</v>
      </c>
      <c r="G206" s="162">
        <v>0</v>
      </c>
      <c r="H206" s="162">
        <v>0</v>
      </c>
      <c r="I206" s="162">
        <v>0</v>
      </c>
      <c r="J206" s="162">
        <v>0</v>
      </c>
      <c r="K206" s="162">
        <v>0</v>
      </c>
      <c r="L206" s="162">
        <v>0</v>
      </c>
      <c r="M206" s="162">
        <v>0</v>
      </c>
    </row>
    <row r="207" spans="1:13" ht="15" customHeight="1">
      <c r="A207" s="163">
        <v>2050</v>
      </c>
      <c r="B207" s="163">
        <v>2060</v>
      </c>
      <c r="C207" s="163">
        <v>21130</v>
      </c>
      <c r="D207" s="163">
        <v>15780</v>
      </c>
      <c r="E207" s="163">
        <v>7590</v>
      </c>
      <c r="F207" s="163">
        <v>4210</v>
      </c>
      <c r="G207" s="162">
        <v>0</v>
      </c>
      <c r="H207" s="162">
        <v>0</v>
      </c>
      <c r="I207" s="162">
        <v>0</v>
      </c>
      <c r="J207" s="162">
        <v>0</v>
      </c>
      <c r="K207" s="162">
        <v>0</v>
      </c>
      <c r="L207" s="162">
        <v>0</v>
      </c>
      <c r="M207" s="162">
        <v>0</v>
      </c>
    </row>
    <row r="208" spans="1:13" ht="15" customHeight="1">
      <c r="A208" s="163">
        <v>2060</v>
      </c>
      <c r="B208" s="163">
        <v>2070</v>
      </c>
      <c r="C208" s="163">
        <v>21450</v>
      </c>
      <c r="D208" s="163">
        <v>15990</v>
      </c>
      <c r="E208" s="163">
        <v>7790</v>
      </c>
      <c r="F208" s="163">
        <v>4410</v>
      </c>
      <c r="G208" s="163">
        <v>1040</v>
      </c>
      <c r="H208" s="162">
        <v>0</v>
      </c>
      <c r="I208" s="162">
        <v>0</v>
      </c>
      <c r="J208" s="162">
        <v>0</v>
      </c>
      <c r="K208" s="162">
        <v>0</v>
      </c>
      <c r="L208" s="162">
        <v>0</v>
      </c>
      <c r="M208" s="162">
        <v>0</v>
      </c>
    </row>
    <row r="209" spans="1:13" ht="15" customHeight="1">
      <c r="A209" s="163">
        <v>2070</v>
      </c>
      <c r="B209" s="163">
        <v>2080</v>
      </c>
      <c r="C209" s="163">
        <v>21770</v>
      </c>
      <c r="D209" s="163">
        <v>16190</v>
      </c>
      <c r="E209" s="163">
        <v>7990</v>
      </c>
      <c r="F209" s="163">
        <v>4610</v>
      </c>
      <c r="G209" s="163">
        <v>1240</v>
      </c>
      <c r="H209" s="162">
        <v>0</v>
      </c>
      <c r="I209" s="162">
        <v>0</v>
      </c>
      <c r="J209" s="162">
        <v>0</v>
      </c>
      <c r="K209" s="162">
        <v>0</v>
      </c>
      <c r="L209" s="162">
        <v>0</v>
      </c>
      <c r="M209" s="162">
        <v>0</v>
      </c>
    </row>
    <row r="210" spans="1:13" ht="15" customHeight="1">
      <c r="A210" s="163">
        <v>2080</v>
      </c>
      <c r="B210" s="163">
        <v>2090</v>
      </c>
      <c r="C210" s="163">
        <v>22090</v>
      </c>
      <c r="D210" s="163">
        <v>16400</v>
      </c>
      <c r="E210" s="163">
        <v>8180</v>
      </c>
      <c r="F210" s="163">
        <v>4810</v>
      </c>
      <c r="G210" s="163">
        <v>1430</v>
      </c>
      <c r="H210" s="162">
        <v>0</v>
      </c>
      <c r="I210" s="162">
        <v>0</v>
      </c>
      <c r="J210" s="162">
        <v>0</v>
      </c>
      <c r="K210" s="162">
        <v>0</v>
      </c>
      <c r="L210" s="162">
        <v>0</v>
      </c>
      <c r="M210" s="162">
        <v>0</v>
      </c>
    </row>
    <row r="211" spans="1:13" ht="15" customHeight="1">
      <c r="A211" s="163">
        <v>2090</v>
      </c>
      <c r="B211" s="163">
        <v>2100</v>
      </c>
      <c r="C211" s="163">
        <v>22420</v>
      </c>
      <c r="D211" s="163">
        <v>16600</v>
      </c>
      <c r="E211" s="163">
        <v>8380</v>
      </c>
      <c r="F211" s="163">
        <v>5010</v>
      </c>
      <c r="G211" s="163">
        <v>1630</v>
      </c>
      <c r="H211" s="162">
        <v>0</v>
      </c>
      <c r="I211" s="162">
        <v>0</v>
      </c>
      <c r="J211" s="162">
        <v>0</v>
      </c>
      <c r="K211" s="162">
        <v>0</v>
      </c>
      <c r="L211" s="162">
        <v>0</v>
      </c>
      <c r="M211" s="162">
        <v>0</v>
      </c>
    </row>
    <row r="212" spans="1:13" ht="15" customHeight="1">
      <c r="A212" s="163">
        <v>2100</v>
      </c>
      <c r="B212" s="163">
        <v>2110</v>
      </c>
      <c r="C212" s="163">
        <v>22740</v>
      </c>
      <c r="D212" s="163">
        <v>16810</v>
      </c>
      <c r="E212" s="163">
        <v>8580</v>
      </c>
      <c r="F212" s="163">
        <v>5210</v>
      </c>
      <c r="G212" s="163">
        <v>1830</v>
      </c>
      <c r="H212" s="162">
        <v>0</v>
      </c>
      <c r="I212" s="162">
        <v>0</v>
      </c>
      <c r="J212" s="162">
        <v>0</v>
      </c>
      <c r="K212" s="162">
        <v>0</v>
      </c>
      <c r="L212" s="162">
        <v>0</v>
      </c>
      <c r="M212" s="162">
        <v>0</v>
      </c>
    </row>
    <row r="213" spans="1:13" ht="15" customHeight="1">
      <c r="A213" s="163">
        <v>2110</v>
      </c>
      <c r="B213" s="163">
        <v>2120</v>
      </c>
      <c r="C213" s="163">
        <v>23060</v>
      </c>
      <c r="D213" s="163">
        <v>17020</v>
      </c>
      <c r="E213" s="163">
        <v>8780</v>
      </c>
      <c r="F213" s="163">
        <v>5400</v>
      </c>
      <c r="G213" s="163">
        <v>2030</v>
      </c>
      <c r="H213" s="162">
        <v>0</v>
      </c>
      <c r="I213" s="162">
        <v>0</v>
      </c>
      <c r="J213" s="162">
        <v>0</v>
      </c>
      <c r="K213" s="162">
        <v>0</v>
      </c>
      <c r="L213" s="162">
        <v>0</v>
      </c>
      <c r="M213" s="162">
        <v>0</v>
      </c>
    </row>
    <row r="214" spans="1:13" ht="15" customHeight="1">
      <c r="A214" s="163">
        <v>2120</v>
      </c>
      <c r="B214" s="163">
        <v>2130</v>
      </c>
      <c r="C214" s="163">
        <v>23380</v>
      </c>
      <c r="D214" s="163">
        <v>17220</v>
      </c>
      <c r="E214" s="163">
        <v>8980</v>
      </c>
      <c r="F214" s="163">
        <v>5600</v>
      </c>
      <c r="G214" s="163">
        <v>2230</v>
      </c>
      <c r="H214" s="162">
        <v>0</v>
      </c>
      <c r="I214" s="162">
        <v>0</v>
      </c>
      <c r="J214" s="162">
        <v>0</v>
      </c>
      <c r="K214" s="162">
        <v>0</v>
      </c>
      <c r="L214" s="162">
        <v>0</v>
      </c>
      <c r="M214" s="162">
        <v>0</v>
      </c>
    </row>
    <row r="215" spans="1:13" ht="15" customHeight="1">
      <c r="A215" s="163">
        <v>2130</v>
      </c>
      <c r="B215" s="163">
        <v>2140</v>
      </c>
      <c r="C215" s="163">
        <v>23700</v>
      </c>
      <c r="D215" s="163">
        <v>17430</v>
      </c>
      <c r="E215" s="163">
        <v>9180</v>
      </c>
      <c r="F215" s="163">
        <v>5800</v>
      </c>
      <c r="G215" s="163">
        <v>2430</v>
      </c>
      <c r="H215" s="162">
        <v>0</v>
      </c>
      <c r="I215" s="162">
        <v>0</v>
      </c>
      <c r="J215" s="162">
        <v>0</v>
      </c>
      <c r="K215" s="162">
        <v>0</v>
      </c>
      <c r="L215" s="162">
        <v>0</v>
      </c>
      <c r="M215" s="162">
        <v>0</v>
      </c>
    </row>
    <row r="216" spans="1:13" ht="15" customHeight="1">
      <c r="A216" s="163">
        <v>2140</v>
      </c>
      <c r="B216" s="163">
        <v>2150</v>
      </c>
      <c r="C216" s="163">
        <v>24020</v>
      </c>
      <c r="D216" s="163">
        <v>17640</v>
      </c>
      <c r="E216" s="163">
        <v>9380</v>
      </c>
      <c r="F216" s="163">
        <v>6000</v>
      </c>
      <c r="G216" s="163">
        <v>2630</v>
      </c>
      <c r="H216" s="162">
        <v>0</v>
      </c>
      <c r="I216" s="162">
        <v>0</v>
      </c>
      <c r="J216" s="162">
        <v>0</v>
      </c>
      <c r="K216" s="162">
        <v>0</v>
      </c>
      <c r="L216" s="162">
        <v>0</v>
      </c>
      <c r="M216" s="162">
        <v>0</v>
      </c>
    </row>
    <row r="217" spans="1:13" ht="15" customHeight="1">
      <c r="A217" s="163">
        <v>2150</v>
      </c>
      <c r="B217" s="163">
        <v>2160</v>
      </c>
      <c r="C217" s="163">
        <v>24340</v>
      </c>
      <c r="D217" s="163">
        <v>17840</v>
      </c>
      <c r="E217" s="163">
        <v>9570</v>
      </c>
      <c r="F217" s="163">
        <v>6200</v>
      </c>
      <c r="G217" s="163">
        <v>2820</v>
      </c>
      <c r="H217" s="162">
        <v>0</v>
      </c>
      <c r="I217" s="162">
        <v>0</v>
      </c>
      <c r="J217" s="162">
        <v>0</v>
      </c>
      <c r="K217" s="162">
        <v>0</v>
      </c>
      <c r="L217" s="162">
        <v>0</v>
      </c>
      <c r="M217" s="162">
        <v>0</v>
      </c>
    </row>
    <row r="218" spans="1:13" ht="15" customHeight="1">
      <c r="A218" s="163">
        <v>2160</v>
      </c>
      <c r="B218" s="163">
        <v>2170</v>
      </c>
      <c r="C218" s="163">
        <v>24660</v>
      </c>
      <c r="D218" s="163">
        <v>18050</v>
      </c>
      <c r="E218" s="163">
        <v>9770</v>
      </c>
      <c r="F218" s="163">
        <v>6400</v>
      </c>
      <c r="G218" s="163">
        <v>3020</v>
      </c>
      <c r="H218" s="162">
        <v>0</v>
      </c>
      <c r="I218" s="162">
        <v>0</v>
      </c>
      <c r="J218" s="162">
        <v>0</v>
      </c>
      <c r="K218" s="162">
        <v>0</v>
      </c>
      <c r="L218" s="162">
        <v>0</v>
      </c>
      <c r="M218" s="162">
        <v>0</v>
      </c>
    </row>
    <row r="219" spans="1:13" ht="15" customHeight="1">
      <c r="A219" s="163">
        <v>2170</v>
      </c>
      <c r="B219" s="163">
        <v>2180</v>
      </c>
      <c r="C219" s="163">
        <v>24990</v>
      </c>
      <c r="D219" s="163">
        <v>18260</v>
      </c>
      <c r="E219" s="163">
        <v>9970</v>
      </c>
      <c r="F219" s="163">
        <v>6600</v>
      </c>
      <c r="G219" s="163">
        <v>3220</v>
      </c>
      <c r="H219" s="162">
        <v>0</v>
      </c>
      <c r="I219" s="162">
        <v>0</v>
      </c>
      <c r="J219" s="162">
        <v>0</v>
      </c>
      <c r="K219" s="162">
        <v>0</v>
      </c>
      <c r="L219" s="162">
        <v>0</v>
      </c>
      <c r="M219" s="162">
        <v>0</v>
      </c>
    </row>
    <row r="220" spans="1:13" ht="15" customHeight="1">
      <c r="A220" s="163">
        <v>2180</v>
      </c>
      <c r="B220" s="163">
        <v>2190</v>
      </c>
      <c r="C220" s="163">
        <v>25310</v>
      </c>
      <c r="D220" s="163">
        <v>18460</v>
      </c>
      <c r="E220" s="163">
        <v>10170</v>
      </c>
      <c r="F220" s="163">
        <v>6790</v>
      </c>
      <c r="G220" s="163">
        <v>3420</v>
      </c>
      <c r="H220" s="162">
        <v>0</v>
      </c>
      <c r="I220" s="162">
        <v>0</v>
      </c>
      <c r="J220" s="162">
        <v>0</v>
      </c>
      <c r="K220" s="162">
        <v>0</v>
      </c>
      <c r="L220" s="162">
        <v>0</v>
      </c>
      <c r="M220" s="162">
        <v>0</v>
      </c>
    </row>
    <row r="221" spans="1:13" ht="15" customHeight="1">
      <c r="A221" s="163">
        <v>2190</v>
      </c>
      <c r="B221" s="163">
        <v>2200</v>
      </c>
      <c r="C221" s="163">
        <v>25630</v>
      </c>
      <c r="D221" s="163">
        <v>18670</v>
      </c>
      <c r="E221" s="163">
        <v>10370</v>
      </c>
      <c r="F221" s="163">
        <v>6990</v>
      </c>
      <c r="G221" s="163">
        <v>3620</v>
      </c>
      <c r="H221" s="162">
        <v>0</v>
      </c>
      <c r="I221" s="162">
        <v>0</v>
      </c>
      <c r="J221" s="162">
        <v>0</v>
      </c>
      <c r="K221" s="162">
        <v>0</v>
      </c>
      <c r="L221" s="162">
        <v>0</v>
      </c>
      <c r="M221" s="162">
        <v>0</v>
      </c>
    </row>
    <row r="222" spans="1:13" ht="15" customHeight="1">
      <c r="A222" s="163">
        <v>2200</v>
      </c>
      <c r="B222" s="163">
        <v>2210</v>
      </c>
      <c r="C222" s="163">
        <v>25950</v>
      </c>
      <c r="D222" s="163">
        <v>18950</v>
      </c>
      <c r="E222" s="163">
        <v>10570</v>
      </c>
      <c r="F222" s="163">
        <v>7190</v>
      </c>
      <c r="G222" s="163">
        <v>3820</v>
      </c>
      <c r="H222" s="162">
        <v>0</v>
      </c>
      <c r="I222" s="162">
        <v>0</v>
      </c>
      <c r="J222" s="162">
        <v>0</v>
      </c>
      <c r="K222" s="162">
        <v>0</v>
      </c>
      <c r="L222" s="162">
        <v>0</v>
      </c>
      <c r="M222" s="162">
        <v>0</v>
      </c>
    </row>
    <row r="223" spans="1:13" ht="15" customHeight="1">
      <c r="A223" s="163">
        <v>2210</v>
      </c>
      <c r="B223" s="163">
        <v>2220</v>
      </c>
      <c r="C223" s="163">
        <v>26270</v>
      </c>
      <c r="D223" s="163">
        <v>19270</v>
      </c>
      <c r="E223" s="163">
        <v>10760</v>
      </c>
      <c r="F223" s="163">
        <v>7390</v>
      </c>
      <c r="G223" s="163">
        <v>4010</v>
      </c>
      <c r="H223" s="162">
        <v>0</v>
      </c>
      <c r="I223" s="162">
        <v>0</v>
      </c>
      <c r="J223" s="162">
        <v>0</v>
      </c>
      <c r="K223" s="162">
        <v>0</v>
      </c>
      <c r="L223" s="162">
        <v>0</v>
      </c>
      <c r="M223" s="162">
        <v>0</v>
      </c>
    </row>
    <row r="224" spans="1:13" ht="15" customHeight="1">
      <c r="A224" s="163">
        <v>2220</v>
      </c>
      <c r="B224" s="163">
        <v>2230</v>
      </c>
      <c r="C224" s="163">
        <v>26590</v>
      </c>
      <c r="D224" s="163">
        <v>19590</v>
      </c>
      <c r="E224" s="163">
        <v>10960</v>
      </c>
      <c r="F224" s="163">
        <v>7590</v>
      </c>
      <c r="G224" s="163">
        <v>4210</v>
      </c>
      <c r="H224" s="162">
        <v>0</v>
      </c>
      <c r="I224" s="162">
        <v>0</v>
      </c>
      <c r="J224" s="162">
        <v>0</v>
      </c>
      <c r="K224" s="162">
        <v>0</v>
      </c>
      <c r="L224" s="162">
        <v>0</v>
      </c>
      <c r="M224" s="162">
        <v>0</v>
      </c>
    </row>
    <row r="225" spans="1:13" ht="15" customHeight="1">
      <c r="A225" s="163">
        <v>2230</v>
      </c>
      <c r="B225" s="163">
        <v>2240</v>
      </c>
      <c r="C225" s="163">
        <v>26910</v>
      </c>
      <c r="D225" s="163">
        <v>19910</v>
      </c>
      <c r="E225" s="163">
        <v>11160</v>
      </c>
      <c r="F225" s="163">
        <v>7790</v>
      </c>
      <c r="G225" s="163">
        <v>4410</v>
      </c>
      <c r="H225" s="163">
        <v>1040</v>
      </c>
      <c r="I225" s="162">
        <v>0</v>
      </c>
      <c r="J225" s="162">
        <v>0</v>
      </c>
      <c r="K225" s="162">
        <v>0</v>
      </c>
      <c r="L225" s="162">
        <v>0</v>
      </c>
      <c r="M225" s="162">
        <v>0</v>
      </c>
    </row>
    <row r="226" spans="1:13" ht="15" customHeight="1">
      <c r="A226" s="163">
        <v>2240</v>
      </c>
      <c r="B226" s="163">
        <v>2250</v>
      </c>
      <c r="C226" s="163">
        <v>27240</v>
      </c>
      <c r="D226" s="163">
        <v>20240</v>
      </c>
      <c r="E226" s="163">
        <v>11360</v>
      </c>
      <c r="F226" s="163">
        <v>7980</v>
      </c>
      <c r="G226" s="163">
        <v>4610</v>
      </c>
      <c r="H226" s="163">
        <v>1230</v>
      </c>
      <c r="I226" s="162">
        <v>0</v>
      </c>
      <c r="J226" s="162">
        <v>0</v>
      </c>
      <c r="K226" s="162">
        <v>0</v>
      </c>
      <c r="L226" s="162">
        <v>0</v>
      </c>
      <c r="M226" s="162">
        <v>0</v>
      </c>
    </row>
    <row r="227" spans="1:13" ht="15" customHeight="1">
      <c r="A227" s="163">
        <v>2250</v>
      </c>
      <c r="B227" s="163">
        <v>2260</v>
      </c>
      <c r="C227" s="163">
        <v>27560</v>
      </c>
      <c r="D227" s="163">
        <v>20560</v>
      </c>
      <c r="E227" s="163">
        <v>11560</v>
      </c>
      <c r="F227" s="163">
        <v>8180</v>
      </c>
      <c r="G227" s="163">
        <v>4810</v>
      </c>
      <c r="H227" s="163">
        <v>1430</v>
      </c>
      <c r="I227" s="162">
        <v>0</v>
      </c>
      <c r="J227" s="162">
        <v>0</v>
      </c>
      <c r="K227" s="162">
        <v>0</v>
      </c>
      <c r="L227" s="162">
        <v>0</v>
      </c>
      <c r="M227" s="162">
        <v>0</v>
      </c>
    </row>
    <row r="228" spans="1:13" ht="15" customHeight="1">
      <c r="A228" s="163">
        <v>2260</v>
      </c>
      <c r="B228" s="163">
        <v>2270</v>
      </c>
      <c r="C228" s="163">
        <v>27880</v>
      </c>
      <c r="D228" s="163">
        <v>20880</v>
      </c>
      <c r="E228" s="163">
        <v>11760</v>
      </c>
      <c r="F228" s="163">
        <v>8380</v>
      </c>
      <c r="G228" s="163">
        <v>5010</v>
      </c>
      <c r="H228" s="163">
        <v>1630</v>
      </c>
      <c r="I228" s="162">
        <v>0</v>
      </c>
      <c r="J228" s="162">
        <v>0</v>
      </c>
      <c r="K228" s="162">
        <v>0</v>
      </c>
      <c r="L228" s="162">
        <v>0</v>
      </c>
      <c r="M228" s="162">
        <v>0</v>
      </c>
    </row>
    <row r="229" spans="1:13" ht="15" customHeight="1">
      <c r="A229" s="163">
        <v>2270</v>
      </c>
      <c r="B229" s="163">
        <v>2280</v>
      </c>
      <c r="C229" s="163">
        <v>28200</v>
      </c>
      <c r="D229" s="163">
        <v>21200</v>
      </c>
      <c r="E229" s="163">
        <v>11960</v>
      </c>
      <c r="F229" s="163">
        <v>8580</v>
      </c>
      <c r="G229" s="163">
        <v>5210</v>
      </c>
      <c r="H229" s="163">
        <v>1830</v>
      </c>
      <c r="I229" s="162">
        <v>0</v>
      </c>
      <c r="J229" s="162">
        <v>0</v>
      </c>
      <c r="K229" s="162">
        <v>0</v>
      </c>
      <c r="L229" s="162">
        <v>0</v>
      </c>
      <c r="M229" s="162">
        <v>0</v>
      </c>
    </row>
    <row r="230" spans="1:13" ht="15" customHeight="1">
      <c r="A230" s="163">
        <v>2280</v>
      </c>
      <c r="B230" s="163">
        <v>2290</v>
      </c>
      <c r="C230" s="163">
        <v>28520</v>
      </c>
      <c r="D230" s="163">
        <v>21520</v>
      </c>
      <c r="E230" s="163">
        <v>12150</v>
      </c>
      <c r="F230" s="163">
        <v>8780</v>
      </c>
      <c r="G230" s="163">
        <v>5400</v>
      </c>
      <c r="H230" s="163">
        <v>2030</v>
      </c>
      <c r="I230" s="162">
        <v>0</v>
      </c>
      <c r="J230" s="162">
        <v>0</v>
      </c>
      <c r="K230" s="162">
        <v>0</v>
      </c>
      <c r="L230" s="162">
        <v>0</v>
      </c>
      <c r="M230" s="162">
        <v>0</v>
      </c>
    </row>
    <row r="231" spans="1:13" ht="15" customHeight="1">
      <c r="A231" s="163">
        <v>2290</v>
      </c>
      <c r="B231" s="163">
        <v>2300</v>
      </c>
      <c r="C231" s="163">
        <v>28840</v>
      </c>
      <c r="D231" s="163">
        <v>21840</v>
      </c>
      <c r="E231" s="163">
        <v>12350</v>
      </c>
      <c r="F231" s="163">
        <v>8980</v>
      </c>
      <c r="G231" s="163">
        <v>5600</v>
      </c>
      <c r="H231" s="163">
        <v>2230</v>
      </c>
      <c r="I231" s="162">
        <v>0</v>
      </c>
      <c r="J231" s="162">
        <v>0</v>
      </c>
      <c r="K231" s="162">
        <v>0</v>
      </c>
      <c r="L231" s="162">
        <v>0</v>
      </c>
      <c r="M231" s="162">
        <v>0</v>
      </c>
    </row>
    <row r="232" spans="1:13" ht="15" customHeight="1">
      <c r="A232" s="163">
        <v>2300</v>
      </c>
      <c r="B232" s="163">
        <v>2310</v>
      </c>
      <c r="C232" s="163">
        <v>29160</v>
      </c>
      <c r="D232" s="163">
        <v>22160</v>
      </c>
      <c r="E232" s="163">
        <v>12550</v>
      </c>
      <c r="F232" s="163">
        <v>9180</v>
      </c>
      <c r="G232" s="163">
        <v>5800</v>
      </c>
      <c r="H232" s="163">
        <v>2430</v>
      </c>
      <c r="I232" s="162">
        <v>0</v>
      </c>
      <c r="J232" s="162">
        <v>0</v>
      </c>
      <c r="K232" s="162">
        <v>0</v>
      </c>
      <c r="L232" s="162">
        <v>0</v>
      </c>
      <c r="M232" s="162">
        <v>0</v>
      </c>
    </row>
    <row r="233" spans="1:13" ht="15" customHeight="1">
      <c r="A233" s="163">
        <v>2310</v>
      </c>
      <c r="B233" s="163">
        <v>2320</v>
      </c>
      <c r="C233" s="163">
        <v>29480</v>
      </c>
      <c r="D233" s="163">
        <v>22480</v>
      </c>
      <c r="E233" s="163">
        <v>12750</v>
      </c>
      <c r="F233" s="163">
        <v>9370</v>
      </c>
      <c r="G233" s="163">
        <v>6000</v>
      </c>
      <c r="H233" s="163">
        <v>2620</v>
      </c>
      <c r="I233" s="162">
        <v>0</v>
      </c>
      <c r="J233" s="162">
        <v>0</v>
      </c>
      <c r="K233" s="162">
        <v>0</v>
      </c>
      <c r="L233" s="162">
        <v>0</v>
      </c>
      <c r="M233" s="162">
        <v>0</v>
      </c>
    </row>
    <row r="234" spans="1:13" ht="15" customHeight="1">
      <c r="A234" s="163">
        <v>2320</v>
      </c>
      <c r="B234" s="163">
        <v>2330</v>
      </c>
      <c r="C234" s="163">
        <v>29810</v>
      </c>
      <c r="D234" s="163">
        <v>22810</v>
      </c>
      <c r="E234" s="163">
        <v>12950</v>
      </c>
      <c r="F234" s="163">
        <v>9570</v>
      </c>
      <c r="G234" s="163">
        <v>6200</v>
      </c>
      <c r="H234" s="163">
        <v>2820</v>
      </c>
      <c r="I234" s="162">
        <v>0</v>
      </c>
      <c r="J234" s="162">
        <v>0</v>
      </c>
      <c r="K234" s="162">
        <v>0</v>
      </c>
      <c r="L234" s="162">
        <v>0</v>
      </c>
      <c r="M234" s="162">
        <v>0</v>
      </c>
    </row>
    <row r="235" spans="1:13" ht="15" customHeight="1">
      <c r="A235" s="163">
        <v>2330</v>
      </c>
      <c r="B235" s="163">
        <v>2340</v>
      </c>
      <c r="C235" s="163">
        <v>30130</v>
      </c>
      <c r="D235" s="163">
        <v>23130</v>
      </c>
      <c r="E235" s="163">
        <v>13150</v>
      </c>
      <c r="F235" s="163">
        <v>9770</v>
      </c>
      <c r="G235" s="163">
        <v>6400</v>
      </c>
      <c r="H235" s="163">
        <v>3020</v>
      </c>
      <c r="I235" s="162">
        <v>0</v>
      </c>
      <c r="J235" s="162">
        <v>0</v>
      </c>
      <c r="K235" s="162">
        <v>0</v>
      </c>
      <c r="L235" s="162">
        <v>0</v>
      </c>
      <c r="M235" s="162">
        <v>0</v>
      </c>
    </row>
    <row r="236" spans="1:13" ht="15" customHeight="1">
      <c r="A236" s="163">
        <v>2340</v>
      </c>
      <c r="B236" s="163">
        <v>2350</v>
      </c>
      <c r="C236" s="163">
        <v>30450</v>
      </c>
      <c r="D236" s="163">
        <v>23450</v>
      </c>
      <c r="E236" s="163">
        <v>13340</v>
      </c>
      <c r="F236" s="163">
        <v>9970</v>
      </c>
      <c r="G236" s="163">
        <v>6590</v>
      </c>
      <c r="H236" s="163">
        <v>3220</v>
      </c>
      <c r="I236" s="162">
        <v>0</v>
      </c>
      <c r="J236" s="162">
        <v>0</v>
      </c>
      <c r="K236" s="162">
        <v>0</v>
      </c>
      <c r="L236" s="162">
        <v>0</v>
      </c>
      <c r="M236" s="162">
        <v>0</v>
      </c>
    </row>
    <row r="237" spans="1:13" ht="15" customHeight="1">
      <c r="A237" s="163">
        <v>2350</v>
      </c>
      <c r="B237" s="163">
        <v>2360</v>
      </c>
      <c r="C237" s="163">
        <v>30770</v>
      </c>
      <c r="D237" s="163">
        <v>23770</v>
      </c>
      <c r="E237" s="163">
        <v>13540</v>
      </c>
      <c r="F237" s="163">
        <v>10170</v>
      </c>
      <c r="G237" s="163">
        <v>6790</v>
      </c>
      <c r="H237" s="163">
        <v>3420</v>
      </c>
      <c r="I237" s="162">
        <v>0</v>
      </c>
      <c r="J237" s="162">
        <v>0</v>
      </c>
      <c r="K237" s="162">
        <v>0</v>
      </c>
      <c r="L237" s="162">
        <v>0</v>
      </c>
      <c r="M237" s="162">
        <v>0</v>
      </c>
    </row>
    <row r="238" spans="1:13" ht="15" customHeight="1">
      <c r="A238" s="163">
        <v>2360</v>
      </c>
      <c r="B238" s="163">
        <v>2370</v>
      </c>
      <c r="C238" s="163">
        <v>31090</v>
      </c>
      <c r="D238" s="163">
        <v>24090</v>
      </c>
      <c r="E238" s="163">
        <v>13740</v>
      </c>
      <c r="F238" s="163">
        <v>10370</v>
      </c>
      <c r="G238" s="163">
        <v>6990</v>
      </c>
      <c r="H238" s="163">
        <v>3620</v>
      </c>
      <c r="I238" s="162">
        <v>0</v>
      </c>
      <c r="J238" s="162">
        <v>0</v>
      </c>
      <c r="K238" s="162">
        <v>0</v>
      </c>
      <c r="L238" s="162">
        <v>0</v>
      </c>
      <c r="M238" s="162">
        <v>0</v>
      </c>
    </row>
    <row r="239" spans="1:13" ht="15" customHeight="1">
      <c r="A239" s="163">
        <v>2370</v>
      </c>
      <c r="B239" s="163">
        <v>2380</v>
      </c>
      <c r="C239" s="163">
        <v>31410</v>
      </c>
      <c r="D239" s="163">
        <v>24410</v>
      </c>
      <c r="E239" s="163">
        <v>13940</v>
      </c>
      <c r="F239" s="163">
        <v>10560</v>
      </c>
      <c r="G239" s="163">
        <v>7190</v>
      </c>
      <c r="H239" s="163">
        <v>3810</v>
      </c>
      <c r="I239" s="162">
        <v>0</v>
      </c>
      <c r="J239" s="162">
        <v>0</v>
      </c>
      <c r="K239" s="162">
        <v>0</v>
      </c>
      <c r="L239" s="162">
        <v>0</v>
      </c>
      <c r="M239" s="162">
        <v>0</v>
      </c>
    </row>
    <row r="240" spans="1:13" ht="15" customHeight="1">
      <c r="A240" s="163">
        <v>2380</v>
      </c>
      <c r="B240" s="163">
        <v>2390</v>
      </c>
      <c r="C240" s="163">
        <v>31730</v>
      </c>
      <c r="D240" s="163">
        <v>24730</v>
      </c>
      <c r="E240" s="163">
        <v>14140</v>
      </c>
      <c r="F240" s="163">
        <v>10760</v>
      </c>
      <c r="G240" s="163">
        <v>7390</v>
      </c>
      <c r="H240" s="163">
        <v>4010</v>
      </c>
      <c r="I240" s="162">
        <v>0</v>
      </c>
      <c r="J240" s="162">
        <v>0</v>
      </c>
      <c r="K240" s="162">
        <v>0</v>
      </c>
      <c r="L240" s="162">
        <v>0</v>
      </c>
      <c r="M240" s="162">
        <v>0</v>
      </c>
    </row>
    <row r="241" spans="1:13" ht="15" customHeight="1">
      <c r="A241" s="163">
        <v>2390</v>
      </c>
      <c r="B241" s="163">
        <v>2400</v>
      </c>
      <c r="C241" s="163">
        <v>32050</v>
      </c>
      <c r="D241" s="163">
        <v>25050</v>
      </c>
      <c r="E241" s="163">
        <v>14340</v>
      </c>
      <c r="F241" s="163">
        <v>10960</v>
      </c>
      <c r="G241" s="163">
        <v>7590</v>
      </c>
      <c r="H241" s="163">
        <v>4210</v>
      </c>
      <c r="I241" s="162">
        <v>0</v>
      </c>
      <c r="J241" s="162">
        <v>0</v>
      </c>
      <c r="K241" s="162">
        <v>0</v>
      </c>
      <c r="L241" s="162">
        <v>0</v>
      </c>
      <c r="M241" s="162">
        <v>0</v>
      </c>
    </row>
    <row r="242" spans="1:13" ht="15" customHeight="1">
      <c r="A242" s="163">
        <v>2400</v>
      </c>
      <c r="B242" s="163">
        <v>2410</v>
      </c>
      <c r="C242" s="163">
        <v>32380</v>
      </c>
      <c r="D242" s="163">
        <v>25380</v>
      </c>
      <c r="E242" s="163">
        <v>14530</v>
      </c>
      <c r="F242" s="163">
        <v>11160</v>
      </c>
      <c r="G242" s="163">
        <v>7780</v>
      </c>
      <c r="H242" s="163">
        <v>4410</v>
      </c>
      <c r="I242" s="163">
        <v>1030</v>
      </c>
      <c r="J242" s="162">
        <v>0</v>
      </c>
      <c r="K242" s="162">
        <v>0</v>
      </c>
      <c r="L242" s="162">
        <v>0</v>
      </c>
      <c r="M242" s="162">
        <v>0</v>
      </c>
    </row>
    <row r="243" spans="1:13" ht="15" customHeight="1">
      <c r="A243" s="163">
        <v>2410</v>
      </c>
      <c r="B243" s="163">
        <v>2420</v>
      </c>
      <c r="C243" s="163">
        <v>32700</v>
      </c>
      <c r="D243" s="163">
        <v>25700</v>
      </c>
      <c r="E243" s="163">
        <v>14730</v>
      </c>
      <c r="F243" s="163">
        <v>11360</v>
      </c>
      <c r="G243" s="163">
        <v>7980</v>
      </c>
      <c r="H243" s="163">
        <v>4610</v>
      </c>
      <c r="I243" s="163">
        <v>1230</v>
      </c>
      <c r="J243" s="162">
        <v>0</v>
      </c>
      <c r="K243" s="162">
        <v>0</v>
      </c>
      <c r="L243" s="162">
        <v>0</v>
      </c>
      <c r="M243" s="162">
        <v>0</v>
      </c>
    </row>
    <row r="244" spans="1:13" ht="15" customHeight="1">
      <c r="A244" s="163">
        <v>2420</v>
      </c>
      <c r="B244" s="163">
        <v>2430</v>
      </c>
      <c r="C244" s="163">
        <v>33020</v>
      </c>
      <c r="D244" s="163">
        <v>26020</v>
      </c>
      <c r="E244" s="163">
        <v>14930</v>
      </c>
      <c r="F244" s="163">
        <v>11560</v>
      </c>
      <c r="G244" s="163">
        <v>8180</v>
      </c>
      <c r="H244" s="163">
        <v>4810</v>
      </c>
      <c r="I244" s="163">
        <v>1430</v>
      </c>
      <c r="J244" s="162">
        <v>0</v>
      </c>
      <c r="K244" s="162">
        <v>0</v>
      </c>
      <c r="L244" s="162">
        <v>0</v>
      </c>
      <c r="M244" s="162">
        <v>0</v>
      </c>
    </row>
    <row r="245" spans="1:13" ht="15" customHeight="1">
      <c r="A245" s="163">
        <v>2430</v>
      </c>
      <c r="B245" s="163">
        <v>2440</v>
      </c>
      <c r="C245" s="163">
        <v>33340</v>
      </c>
      <c r="D245" s="163">
        <v>26340</v>
      </c>
      <c r="E245" s="163">
        <v>15130</v>
      </c>
      <c r="F245" s="163">
        <v>11760</v>
      </c>
      <c r="G245" s="163">
        <v>8380</v>
      </c>
      <c r="H245" s="163">
        <v>5010</v>
      </c>
      <c r="I245" s="163">
        <v>1630</v>
      </c>
      <c r="J245" s="162">
        <v>0</v>
      </c>
      <c r="K245" s="162">
        <v>0</v>
      </c>
      <c r="L245" s="162">
        <v>0</v>
      </c>
      <c r="M245" s="162">
        <v>0</v>
      </c>
    </row>
    <row r="246" spans="1:13" ht="15" customHeight="1">
      <c r="A246" s="163">
        <v>2440</v>
      </c>
      <c r="B246" s="163">
        <v>2450</v>
      </c>
      <c r="C246" s="163">
        <v>33660</v>
      </c>
      <c r="D246" s="163">
        <v>26660</v>
      </c>
      <c r="E246" s="163">
        <v>15330</v>
      </c>
      <c r="F246" s="163">
        <v>11950</v>
      </c>
      <c r="G246" s="163">
        <v>8580</v>
      </c>
      <c r="H246" s="163">
        <v>5200</v>
      </c>
      <c r="I246" s="163">
        <v>1830</v>
      </c>
      <c r="J246" s="162">
        <v>0</v>
      </c>
      <c r="K246" s="162">
        <v>0</v>
      </c>
      <c r="L246" s="162">
        <v>0</v>
      </c>
      <c r="M246" s="162">
        <v>0</v>
      </c>
    </row>
    <row r="247" spans="1:13" ht="15" customHeight="1">
      <c r="A247" s="163">
        <v>2450</v>
      </c>
      <c r="B247" s="163">
        <v>2460</v>
      </c>
      <c r="C247" s="163">
        <v>33980</v>
      </c>
      <c r="D247" s="163">
        <v>26980</v>
      </c>
      <c r="E247" s="163">
        <v>15530</v>
      </c>
      <c r="F247" s="163">
        <v>12150</v>
      </c>
      <c r="G247" s="163">
        <v>8780</v>
      </c>
      <c r="H247" s="163">
        <v>5400</v>
      </c>
      <c r="I247" s="163">
        <v>2030</v>
      </c>
      <c r="J247" s="162">
        <v>0</v>
      </c>
      <c r="K247" s="162">
        <v>0</v>
      </c>
      <c r="L247" s="162">
        <v>0</v>
      </c>
      <c r="M247" s="162">
        <v>0</v>
      </c>
    </row>
    <row r="248" spans="1:13" ht="15" customHeight="1">
      <c r="A248" s="163">
        <v>2460</v>
      </c>
      <c r="B248" s="163">
        <v>2470</v>
      </c>
      <c r="C248" s="163">
        <v>34300</v>
      </c>
      <c r="D248" s="163">
        <v>27300</v>
      </c>
      <c r="E248" s="163">
        <v>15730</v>
      </c>
      <c r="F248" s="163">
        <v>12350</v>
      </c>
      <c r="G248" s="163">
        <v>8980</v>
      </c>
      <c r="H248" s="163">
        <v>5600</v>
      </c>
      <c r="I248" s="163">
        <v>2230</v>
      </c>
      <c r="J248" s="162">
        <v>0</v>
      </c>
      <c r="K248" s="162">
        <v>0</v>
      </c>
      <c r="L248" s="162">
        <v>0</v>
      </c>
      <c r="M248" s="162">
        <v>0</v>
      </c>
    </row>
    <row r="249" spans="1:13" ht="15" customHeight="1">
      <c r="A249" s="163">
        <v>2470</v>
      </c>
      <c r="B249" s="163">
        <v>2480</v>
      </c>
      <c r="C249" s="163">
        <v>34630</v>
      </c>
      <c r="D249" s="163">
        <v>27630</v>
      </c>
      <c r="E249" s="163">
        <v>15920</v>
      </c>
      <c r="F249" s="163">
        <v>12550</v>
      </c>
      <c r="G249" s="163">
        <v>9170</v>
      </c>
      <c r="H249" s="163">
        <v>5800</v>
      </c>
      <c r="I249" s="163">
        <v>2420</v>
      </c>
      <c r="J249" s="162">
        <v>0</v>
      </c>
      <c r="K249" s="162">
        <v>0</v>
      </c>
      <c r="L249" s="162">
        <v>0</v>
      </c>
      <c r="M249" s="162">
        <v>0</v>
      </c>
    </row>
    <row r="250" spans="1:13" ht="15" customHeight="1">
      <c r="A250" s="163">
        <v>2480</v>
      </c>
      <c r="B250" s="163">
        <v>2490</v>
      </c>
      <c r="C250" s="163">
        <v>34950</v>
      </c>
      <c r="D250" s="163">
        <v>27950</v>
      </c>
      <c r="E250" s="163">
        <v>16120</v>
      </c>
      <c r="F250" s="163">
        <v>12750</v>
      </c>
      <c r="G250" s="163">
        <v>9370</v>
      </c>
      <c r="H250" s="163">
        <v>6000</v>
      </c>
      <c r="I250" s="163">
        <v>2620</v>
      </c>
      <c r="J250" s="162">
        <v>0</v>
      </c>
      <c r="K250" s="162">
        <v>0</v>
      </c>
      <c r="L250" s="162">
        <v>0</v>
      </c>
      <c r="M250" s="162">
        <v>0</v>
      </c>
    </row>
    <row r="251" spans="1:13" ht="15" customHeight="1">
      <c r="A251" s="163">
        <v>2490</v>
      </c>
      <c r="B251" s="163">
        <v>2500</v>
      </c>
      <c r="C251" s="163">
        <v>35270</v>
      </c>
      <c r="D251" s="163">
        <v>28270</v>
      </c>
      <c r="E251" s="163">
        <v>16320</v>
      </c>
      <c r="F251" s="163">
        <v>12950</v>
      </c>
      <c r="G251" s="163">
        <v>9570</v>
      </c>
      <c r="H251" s="163">
        <v>6200</v>
      </c>
      <c r="I251" s="163">
        <v>2820</v>
      </c>
      <c r="J251" s="162">
        <v>0</v>
      </c>
      <c r="K251" s="162">
        <v>0</v>
      </c>
      <c r="L251" s="162">
        <v>0</v>
      </c>
      <c r="M251" s="162">
        <v>0</v>
      </c>
    </row>
    <row r="252" spans="1:13" ht="15" customHeight="1">
      <c r="A252" s="163">
        <v>2500</v>
      </c>
      <c r="B252" s="163">
        <v>2510</v>
      </c>
      <c r="C252" s="163">
        <v>35600</v>
      </c>
      <c r="D252" s="163">
        <v>28600</v>
      </c>
      <c r="E252" s="163">
        <v>16530</v>
      </c>
      <c r="F252" s="163">
        <v>13150</v>
      </c>
      <c r="G252" s="163">
        <v>9780</v>
      </c>
      <c r="H252" s="163">
        <v>6400</v>
      </c>
      <c r="I252" s="163">
        <v>3030</v>
      </c>
      <c r="J252" s="162">
        <v>0</v>
      </c>
      <c r="K252" s="162">
        <v>0</v>
      </c>
      <c r="L252" s="162">
        <v>0</v>
      </c>
      <c r="M252" s="162">
        <v>0</v>
      </c>
    </row>
    <row r="253" spans="1:13" ht="15" customHeight="1">
      <c r="A253" s="163">
        <v>2510</v>
      </c>
      <c r="B253" s="163">
        <v>2520</v>
      </c>
      <c r="C253" s="163">
        <v>35940</v>
      </c>
      <c r="D253" s="163">
        <v>28940</v>
      </c>
      <c r="E253" s="163">
        <v>16740</v>
      </c>
      <c r="F253" s="163">
        <v>13360</v>
      </c>
      <c r="G253" s="163">
        <v>9990</v>
      </c>
      <c r="H253" s="163">
        <v>6610</v>
      </c>
      <c r="I253" s="163">
        <v>3240</v>
      </c>
      <c r="J253" s="162">
        <v>0</v>
      </c>
      <c r="K253" s="162">
        <v>0</v>
      </c>
      <c r="L253" s="162">
        <v>0</v>
      </c>
      <c r="M253" s="162">
        <v>0</v>
      </c>
    </row>
    <row r="254" spans="1:13" ht="15" customHeight="1">
      <c r="A254" s="163">
        <v>2520</v>
      </c>
      <c r="B254" s="163">
        <v>2530</v>
      </c>
      <c r="C254" s="163">
        <v>36280</v>
      </c>
      <c r="D254" s="163">
        <v>29280</v>
      </c>
      <c r="E254" s="163">
        <v>16950</v>
      </c>
      <c r="F254" s="163">
        <v>13580</v>
      </c>
      <c r="G254" s="163">
        <v>10200</v>
      </c>
      <c r="H254" s="163">
        <v>6830</v>
      </c>
      <c r="I254" s="163">
        <v>3450</v>
      </c>
      <c r="J254" s="162">
        <v>0</v>
      </c>
      <c r="K254" s="162">
        <v>0</v>
      </c>
      <c r="L254" s="162">
        <v>0</v>
      </c>
      <c r="M254" s="162">
        <v>0</v>
      </c>
    </row>
    <row r="255" spans="1:13" ht="15" customHeight="1">
      <c r="A255" s="163">
        <v>2530</v>
      </c>
      <c r="B255" s="163">
        <v>2540</v>
      </c>
      <c r="C255" s="163">
        <v>36630</v>
      </c>
      <c r="D255" s="163">
        <v>29630</v>
      </c>
      <c r="E255" s="163">
        <v>17160</v>
      </c>
      <c r="F255" s="163">
        <v>13790</v>
      </c>
      <c r="G255" s="163">
        <v>10410</v>
      </c>
      <c r="H255" s="163">
        <v>7040</v>
      </c>
      <c r="I255" s="163">
        <v>3660</v>
      </c>
      <c r="J255" s="162">
        <v>0</v>
      </c>
      <c r="K255" s="162">
        <v>0</v>
      </c>
      <c r="L255" s="162">
        <v>0</v>
      </c>
      <c r="M255" s="162">
        <v>0</v>
      </c>
    </row>
    <row r="256" spans="1:13" ht="15" customHeight="1">
      <c r="A256" s="163">
        <v>2540</v>
      </c>
      <c r="B256" s="163">
        <v>2550</v>
      </c>
      <c r="C256" s="163">
        <v>36970</v>
      </c>
      <c r="D256" s="163">
        <v>29970</v>
      </c>
      <c r="E256" s="163">
        <v>17370</v>
      </c>
      <c r="F256" s="163">
        <v>14000</v>
      </c>
      <c r="G256" s="163">
        <v>10620</v>
      </c>
      <c r="H256" s="163">
        <v>7250</v>
      </c>
      <c r="I256" s="163">
        <v>3870</v>
      </c>
      <c r="J256" s="162">
        <v>0</v>
      </c>
      <c r="K256" s="162">
        <v>0</v>
      </c>
      <c r="L256" s="162">
        <v>0</v>
      </c>
      <c r="M256" s="162">
        <v>0</v>
      </c>
    </row>
    <row r="257" spans="1:13" ht="15" customHeight="1">
      <c r="A257" s="163">
        <v>2550</v>
      </c>
      <c r="B257" s="163">
        <v>2560</v>
      </c>
      <c r="C257" s="163">
        <v>37310</v>
      </c>
      <c r="D257" s="163">
        <v>30310</v>
      </c>
      <c r="E257" s="163">
        <v>17590</v>
      </c>
      <c r="F257" s="163">
        <v>14210</v>
      </c>
      <c r="G257" s="163">
        <v>10840</v>
      </c>
      <c r="H257" s="163">
        <v>7460</v>
      </c>
      <c r="I257" s="163">
        <v>4090</v>
      </c>
      <c r="J257" s="162">
        <v>0</v>
      </c>
      <c r="K257" s="162">
        <v>0</v>
      </c>
      <c r="L257" s="162">
        <v>0</v>
      </c>
      <c r="M257" s="162">
        <v>0</v>
      </c>
    </row>
    <row r="258" spans="1:13" ht="15" customHeight="1">
      <c r="A258" s="163">
        <v>2560</v>
      </c>
      <c r="B258" s="163">
        <v>2570</v>
      </c>
      <c r="C258" s="163">
        <v>37650</v>
      </c>
      <c r="D258" s="163">
        <v>30650</v>
      </c>
      <c r="E258" s="163">
        <v>17800</v>
      </c>
      <c r="F258" s="163">
        <v>14420</v>
      </c>
      <c r="G258" s="163">
        <v>11050</v>
      </c>
      <c r="H258" s="163">
        <v>7670</v>
      </c>
      <c r="I258" s="163">
        <v>4300</v>
      </c>
      <c r="J258" s="162">
        <v>0</v>
      </c>
      <c r="K258" s="162">
        <v>0</v>
      </c>
      <c r="L258" s="162">
        <v>0</v>
      </c>
      <c r="M258" s="162">
        <v>0</v>
      </c>
    </row>
    <row r="259" spans="1:13" ht="15" customHeight="1">
      <c r="A259" s="163">
        <v>2570</v>
      </c>
      <c r="B259" s="163">
        <v>2580</v>
      </c>
      <c r="C259" s="163">
        <v>38000</v>
      </c>
      <c r="D259" s="163">
        <v>31000</v>
      </c>
      <c r="E259" s="163">
        <v>18010</v>
      </c>
      <c r="F259" s="163">
        <v>14630</v>
      </c>
      <c r="G259" s="163">
        <v>11260</v>
      </c>
      <c r="H259" s="163">
        <v>7880</v>
      </c>
      <c r="I259" s="163">
        <v>4510</v>
      </c>
      <c r="J259" s="163">
        <v>1130</v>
      </c>
      <c r="K259" s="162">
        <v>0</v>
      </c>
      <c r="L259" s="162">
        <v>0</v>
      </c>
      <c r="M259" s="162">
        <v>0</v>
      </c>
    </row>
    <row r="260" spans="1:13" ht="15" customHeight="1">
      <c r="A260" s="163">
        <v>2580</v>
      </c>
      <c r="B260" s="163">
        <v>2590</v>
      </c>
      <c r="C260" s="163">
        <v>38340</v>
      </c>
      <c r="D260" s="163">
        <v>31340</v>
      </c>
      <c r="E260" s="163">
        <v>18220</v>
      </c>
      <c r="F260" s="163">
        <v>14850</v>
      </c>
      <c r="G260" s="163">
        <v>11470</v>
      </c>
      <c r="H260" s="163">
        <v>8100</v>
      </c>
      <c r="I260" s="163">
        <v>4720</v>
      </c>
      <c r="J260" s="163">
        <v>1350</v>
      </c>
      <c r="K260" s="162">
        <v>0</v>
      </c>
      <c r="L260" s="162">
        <v>0</v>
      </c>
      <c r="M260" s="162">
        <v>0</v>
      </c>
    </row>
    <row r="261" spans="1:13" ht="15" customHeight="1">
      <c r="A261" s="163">
        <v>2590</v>
      </c>
      <c r="B261" s="163">
        <v>2600</v>
      </c>
      <c r="C261" s="163">
        <v>38830</v>
      </c>
      <c r="D261" s="163">
        <v>31680</v>
      </c>
      <c r="E261" s="163">
        <v>18430</v>
      </c>
      <c r="F261" s="163">
        <v>15060</v>
      </c>
      <c r="G261" s="163">
        <v>11680</v>
      </c>
      <c r="H261" s="163">
        <v>8310</v>
      </c>
      <c r="I261" s="163">
        <v>4930</v>
      </c>
      <c r="J261" s="163">
        <v>1560</v>
      </c>
      <c r="K261" s="162">
        <v>0</v>
      </c>
      <c r="L261" s="162">
        <v>0</v>
      </c>
      <c r="M261" s="162">
        <v>0</v>
      </c>
    </row>
    <row r="262" spans="1:13" ht="15" customHeight="1">
      <c r="A262" s="163">
        <v>2600</v>
      </c>
      <c r="B262" s="163">
        <v>2610</v>
      </c>
      <c r="C262" s="163">
        <v>39690</v>
      </c>
      <c r="D262" s="163">
        <v>32020</v>
      </c>
      <c r="E262" s="163">
        <v>18650</v>
      </c>
      <c r="F262" s="163">
        <v>15270</v>
      </c>
      <c r="G262" s="163">
        <v>11900</v>
      </c>
      <c r="H262" s="163">
        <v>8520</v>
      </c>
      <c r="I262" s="163">
        <v>5150</v>
      </c>
      <c r="J262" s="163">
        <v>1770</v>
      </c>
      <c r="K262" s="162">
        <v>0</v>
      </c>
      <c r="L262" s="162">
        <v>0</v>
      </c>
      <c r="M262" s="162">
        <v>0</v>
      </c>
    </row>
    <row r="263" spans="1:13" ht="15" customHeight="1">
      <c r="A263" s="163">
        <v>2610</v>
      </c>
      <c r="B263" s="163">
        <v>2620</v>
      </c>
      <c r="C263" s="163">
        <v>40540</v>
      </c>
      <c r="D263" s="163">
        <v>32360</v>
      </c>
      <c r="E263" s="163">
        <v>18920</v>
      </c>
      <c r="F263" s="163">
        <v>15480</v>
      </c>
      <c r="G263" s="163">
        <v>12110</v>
      </c>
      <c r="H263" s="163">
        <v>8730</v>
      </c>
      <c r="I263" s="163">
        <v>5360</v>
      </c>
      <c r="J263" s="163">
        <v>1980</v>
      </c>
      <c r="K263" s="162">
        <v>0</v>
      </c>
      <c r="L263" s="162">
        <v>0</v>
      </c>
      <c r="M263" s="162">
        <v>0</v>
      </c>
    </row>
    <row r="264" spans="1:13" ht="15" customHeight="1">
      <c r="A264" s="163">
        <v>2620</v>
      </c>
      <c r="B264" s="163">
        <v>2630</v>
      </c>
      <c r="C264" s="163">
        <v>41400</v>
      </c>
      <c r="D264" s="163">
        <v>32710</v>
      </c>
      <c r="E264" s="163">
        <v>19250</v>
      </c>
      <c r="F264" s="163">
        <v>15690</v>
      </c>
      <c r="G264" s="163">
        <v>12320</v>
      </c>
      <c r="H264" s="163">
        <v>8940</v>
      </c>
      <c r="I264" s="163">
        <v>5570</v>
      </c>
      <c r="J264" s="163">
        <v>2190</v>
      </c>
      <c r="K264" s="162">
        <v>0</v>
      </c>
      <c r="L264" s="162">
        <v>0</v>
      </c>
      <c r="M264" s="162">
        <v>0</v>
      </c>
    </row>
    <row r="265" spans="1:13" ht="15" customHeight="1">
      <c r="A265" s="163">
        <v>2630</v>
      </c>
      <c r="B265" s="163">
        <v>2640</v>
      </c>
      <c r="C265" s="163">
        <v>42260</v>
      </c>
      <c r="D265" s="163">
        <v>33050</v>
      </c>
      <c r="E265" s="163">
        <v>19580</v>
      </c>
      <c r="F265" s="163">
        <v>15910</v>
      </c>
      <c r="G265" s="163">
        <v>12530</v>
      </c>
      <c r="H265" s="163">
        <v>9160</v>
      </c>
      <c r="I265" s="163">
        <v>5780</v>
      </c>
      <c r="J265" s="163">
        <v>2410</v>
      </c>
      <c r="K265" s="162">
        <v>0</v>
      </c>
      <c r="L265" s="162">
        <v>0</v>
      </c>
      <c r="M265" s="162">
        <v>0</v>
      </c>
    </row>
    <row r="266" spans="1:13" ht="15" customHeight="1">
      <c r="A266" s="163">
        <v>2640</v>
      </c>
      <c r="B266" s="163">
        <v>2650</v>
      </c>
      <c r="C266" s="163">
        <v>43110</v>
      </c>
      <c r="D266" s="163">
        <v>33390</v>
      </c>
      <c r="E266" s="163">
        <v>19910</v>
      </c>
      <c r="F266" s="163">
        <v>16120</v>
      </c>
      <c r="G266" s="163">
        <v>12740</v>
      </c>
      <c r="H266" s="163">
        <v>9370</v>
      </c>
      <c r="I266" s="163">
        <v>5990</v>
      </c>
      <c r="J266" s="163">
        <v>2620</v>
      </c>
      <c r="K266" s="162">
        <v>0</v>
      </c>
      <c r="L266" s="162">
        <v>0</v>
      </c>
      <c r="M266" s="162">
        <v>0</v>
      </c>
    </row>
    <row r="267" spans="1:13" ht="15" customHeight="1">
      <c r="A267" s="163">
        <v>2650</v>
      </c>
      <c r="B267" s="163">
        <v>2660</v>
      </c>
      <c r="C267" s="163">
        <v>43970</v>
      </c>
      <c r="D267" s="163">
        <v>33730</v>
      </c>
      <c r="E267" s="163">
        <v>20240</v>
      </c>
      <c r="F267" s="163">
        <v>16330</v>
      </c>
      <c r="G267" s="163">
        <v>12960</v>
      </c>
      <c r="H267" s="163">
        <v>9580</v>
      </c>
      <c r="I267" s="163">
        <v>6210</v>
      </c>
      <c r="J267" s="163">
        <v>2830</v>
      </c>
      <c r="K267" s="162">
        <v>0</v>
      </c>
      <c r="L267" s="162">
        <v>0</v>
      </c>
      <c r="M267" s="162">
        <v>0</v>
      </c>
    </row>
    <row r="268" spans="1:13" ht="15" customHeight="1">
      <c r="A268" s="163">
        <v>2660</v>
      </c>
      <c r="B268" s="163">
        <v>2670</v>
      </c>
      <c r="C268" s="163">
        <v>44820</v>
      </c>
      <c r="D268" s="163">
        <v>34080</v>
      </c>
      <c r="E268" s="163">
        <v>20570</v>
      </c>
      <c r="F268" s="163">
        <v>16540</v>
      </c>
      <c r="G268" s="163">
        <v>13170</v>
      </c>
      <c r="H268" s="163">
        <v>9790</v>
      </c>
      <c r="I268" s="163">
        <v>6420</v>
      </c>
      <c r="J268" s="163">
        <v>3040</v>
      </c>
      <c r="K268" s="162">
        <v>0</v>
      </c>
      <c r="L268" s="162">
        <v>0</v>
      </c>
      <c r="M268" s="162">
        <v>0</v>
      </c>
    </row>
    <row r="269" spans="1:13" ht="15" customHeight="1">
      <c r="A269" s="163">
        <v>2670</v>
      </c>
      <c r="B269" s="163">
        <v>2680</v>
      </c>
      <c r="C269" s="163">
        <v>45680</v>
      </c>
      <c r="D269" s="163">
        <v>34420</v>
      </c>
      <c r="E269" s="163">
        <v>20900</v>
      </c>
      <c r="F269" s="163">
        <v>16750</v>
      </c>
      <c r="G269" s="163">
        <v>13380</v>
      </c>
      <c r="H269" s="163">
        <v>10000</v>
      </c>
      <c r="I269" s="163">
        <v>6630</v>
      </c>
      <c r="J269" s="163">
        <v>3250</v>
      </c>
      <c r="K269" s="162">
        <v>0</v>
      </c>
      <c r="L269" s="162">
        <v>0</v>
      </c>
      <c r="M269" s="162">
        <v>0</v>
      </c>
    </row>
    <row r="270" spans="1:13" ht="15" customHeight="1">
      <c r="A270" s="163">
        <v>2680</v>
      </c>
      <c r="B270" s="163">
        <v>2690</v>
      </c>
      <c r="C270" s="163">
        <v>46540</v>
      </c>
      <c r="D270" s="163">
        <v>34760</v>
      </c>
      <c r="E270" s="163">
        <v>21230</v>
      </c>
      <c r="F270" s="163">
        <v>16970</v>
      </c>
      <c r="G270" s="163">
        <v>13590</v>
      </c>
      <c r="H270" s="163">
        <v>10220</v>
      </c>
      <c r="I270" s="163">
        <v>6840</v>
      </c>
      <c r="J270" s="163">
        <v>3470</v>
      </c>
      <c r="K270" s="162">
        <v>0</v>
      </c>
      <c r="L270" s="162">
        <v>0</v>
      </c>
      <c r="M270" s="162">
        <v>0</v>
      </c>
    </row>
    <row r="271" spans="1:13" ht="15" customHeight="1">
      <c r="A271" s="163">
        <v>2690</v>
      </c>
      <c r="B271" s="163">
        <v>2700</v>
      </c>
      <c r="C271" s="163">
        <v>47390</v>
      </c>
      <c r="D271" s="163">
        <v>35100</v>
      </c>
      <c r="E271" s="163">
        <v>21560</v>
      </c>
      <c r="F271" s="163">
        <v>17180</v>
      </c>
      <c r="G271" s="163">
        <v>13800</v>
      </c>
      <c r="H271" s="163">
        <v>10430</v>
      </c>
      <c r="I271" s="163">
        <v>7050</v>
      </c>
      <c r="J271" s="163">
        <v>3680</v>
      </c>
      <c r="K271" s="162">
        <v>0</v>
      </c>
      <c r="L271" s="162">
        <v>0</v>
      </c>
      <c r="M271" s="162">
        <v>0</v>
      </c>
    </row>
    <row r="272" spans="1:13" ht="15" customHeight="1">
      <c r="A272" s="163">
        <v>2700</v>
      </c>
      <c r="B272" s="163">
        <v>2710</v>
      </c>
      <c r="C272" s="163">
        <v>48250</v>
      </c>
      <c r="D272" s="163">
        <v>35450</v>
      </c>
      <c r="E272" s="163">
        <v>21890</v>
      </c>
      <c r="F272" s="163">
        <v>17390</v>
      </c>
      <c r="G272" s="163">
        <v>14020</v>
      </c>
      <c r="H272" s="163">
        <v>10640</v>
      </c>
      <c r="I272" s="163">
        <v>7270</v>
      </c>
      <c r="J272" s="163">
        <v>3890</v>
      </c>
      <c r="K272" s="162">
        <v>0</v>
      </c>
      <c r="L272" s="162">
        <v>0</v>
      </c>
      <c r="M272" s="162">
        <v>0</v>
      </c>
    </row>
    <row r="273" spans="1:13" ht="15" customHeight="1">
      <c r="A273" s="163">
        <v>2710</v>
      </c>
      <c r="B273" s="163">
        <v>2720</v>
      </c>
      <c r="C273" s="163">
        <v>49100</v>
      </c>
      <c r="D273" s="163">
        <v>35790</v>
      </c>
      <c r="E273" s="163">
        <v>22220</v>
      </c>
      <c r="F273" s="163">
        <v>17600</v>
      </c>
      <c r="G273" s="163">
        <v>14230</v>
      </c>
      <c r="H273" s="163">
        <v>10850</v>
      </c>
      <c r="I273" s="163">
        <v>7480</v>
      </c>
      <c r="J273" s="163">
        <v>4100</v>
      </c>
      <c r="K273" s="162">
        <v>0</v>
      </c>
      <c r="L273" s="162">
        <v>0</v>
      </c>
      <c r="M273" s="162">
        <v>0</v>
      </c>
    </row>
    <row r="274" spans="1:13" ht="15" customHeight="1">
      <c r="A274" s="163">
        <v>2720</v>
      </c>
      <c r="B274" s="163">
        <v>2730</v>
      </c>
      <c r="C274" s="163">
        <v>49960</v>
      </c>
      <c r="D274" s="163">
        <v>36130</v>
      </c>
      <c r="E274" s="163">
        <v>22550</v>
      </c>
      <c r="F274" s="163">
        <v>17810</v>
      </c>
      <c r="G274" s="163">
        <v>14440</v>
      </c>
      <c r="H274" s="163">
        <v>11060</v>
      </c>
      <c r="I274" s="163">
        <v>7690</v>
      </c>
      <c r="J274" s="163">
        <v>4310</v>
      </c>
      <c r="K274" s="162">
        <v>0</v>
      </c>
      <c r="L274" s="162">
        <v>0</v>
      </c>
      <c r="M274" s="162">
        <v>0</v>
      </c>
    </row>
    <row r="275" spans="1:13" ht="15" customHeight="1">
      <c r="A275" s="163">
        <v>2730</v>
      </c>
      <c r="B275" s="163">
        <v>2740</v>
      </c>
      <c r="C275" s="163">
        <v>50810</v>
      </c>
      <c r="D275" s="163">
        <v>36470</v>
      </c>
      <c r="E275" s="163">
        <v>22880</v>
      </c>
      <c r="F275" s="163">
        <v>18030</v>
      </c>
      <c r="G275" s="163">
        <v>14650</v>
      </c>
      <c r="H275" s="163">
        <v>11280</v>
      </c>
      <c r="I275" s="163">
        <v>7900</v>
      </c>
      <c r="J275" s="163">
        <v>4530</v>
      </c>
      <c r="K275" s="163">
        <v>1150</v>
      </c>
      <c r="L275" s="162">
        <v>0</v>
      </c>
      <c r="M275" s="162">
        <v>0</v>
      </c>
    </row>
    <row r="276" spans="1:13" ht="15" customHeight="1">
      <c r="A276" s="163">
        <v>2740</v>
      </c>
      <c r="B276" s="163">
        <v>2750</v>
      </c>
      <c r="C276" s="163">
        <v>51670</v>
      </c>
      <c r="D276" s="163">
        <v>36810</v>
      </c>
      <c r="E276" s="163">
        <v>23210</v>
      </c>
      <c r="F276" s="163">
        <v>18240</v>
      </c>
      <c r="G276" s="163">
        <v>14860</v>
      </c>
      <c r="H276" s="163">
        <v>11490</v>
      </c>
      <c r="I276" s="163">
        <v>8110</v>
      </c>
      <c r="J276" s="163">
        <v>4740</v>
      </c>
      <c r="K276" s="163">
        <v>1360</v>
      </c>
      <c r="L276" s="162">
        <v>0</v>
      </c>
      <c r="M276" s="162">
        <v>0</v>
      </c>
    </row>
    <row r="277" spans="1:13" ht="15" customHeight="1">
      <c r="A277" s="163">
        <v>2750</v>
      </c>
      <c r="B277" s="163">
        <v>2760</v>
      </c>
      <c r="C277" s="163">
        <v>52530</v>
      </c>
      <c r="D277" s="163">
        <v>37160</v>
      </c>
      <c r="E277" s="163">
        <v>23540</v>
      </c>
      <c r="F277" s="163">
        <v>18450</v>
      </c>
      <c r="G277" s="163">
        <v>15070</v>
      </c>
      <c r="H277" s="163">
        <v>11700</v>
      </c>
      <c r="I277" s="163">
        <v>8320</v>
      </c>
      <c r="J277" s="163">
        <v>4950</v>
      </c>
      <c r="K277" s="163">
        <v>1570</v>
      </c>
      <c r="L277" s="162">
        <v>0</v>
      </c>
      <c r="M277" s="162">
        <v>0</v>
      </c>
    </row>
    <row r="278" spans="1:13" ht="15" customHeight="1">
      <c r="A278" s="163">
        <v>2760</v>
      </c>
      <c r="B278" s="163">
        <v>2770</v>
      </c>
      <c r="C278" s="163">
        <v>53380</v>
      </c>
      <c r="D278" s="163">
        <v>37500</v>
      </c>
      <c r="E278" s="163">
        <v>23870</v>
      </c>
      <c r="F278" s="163">
        <v>18660</v>
      </c>
      <c r="G278" s="163">
        <v>15290</v>
      </c>
      <c r="H278" s="163">
        <v>11910</v>
      </c>
      <c r="I278" s="163">
        <v>8540</v>
      </c>
      <c r="J278" s="163">
        <v>5160</v>
      </c>
      <c r="K278" s="163">
        <v>1790</v>
      </c>
      <c r="L278" s="162">
        <v>0</v>
      </c>
      <c r="M278" s="162">
        <v>0</v>
      </c>
    </row>
    <row r="279" spans="1:13" ht="15" customHeight="1">
      <c r="A279" s="163">
        <v>2770</v>
      </c>
      <c r="B279" s="163">
        <v>2780</v>
      </c>
      <c r="C279" s="163">
        <v>54240</v>
      </c>
      <c r="D279" s="163">
        <v>37840</v>
      </c>
      <c r="E279" s="163">
        <v>24200</v>
      </c>
      <c r="F279" s="163">
        <v>18950</v>
      </c>
      <c r="G279" s="163">
        <v>15500</v>
      </c>
      <c r="H279" s="163">
        <v>12120</v>
      </c>
      <c r="I279" s="163">
        <v>8750</v>
      </c>
      <c r="J279" s="163">
        <v>5370</v>
      </c>
      <c r="K279" s="163">
        <v>2000</v>
      </c>
      <c r="L279" s="162">
        <v>0</v>
      </c>
      <c r="M279" s="162">
        <v>0</v>
      </c>
    </row>
    <row r="280" spans="1:13" ht="15" customHeight="1">
      <c r="A280" s="163">
        <v>2780</v>
      </c>
      <c r="B280" s="163">
        <v>2790</v>
      </c>
      <c r="C280" s="163">
        <v>55090</v>
      </c>
      <c r="D280" s="163">
        <v>38180</v>
      </c>
      <c r="E280" s="163">
        <v>24520</v>
      </c>
      <c r="F280" s="163">
        <v>19270</v>
      </c>
      <c r="G280" s="163">
        <v>15710</v>
      </c>
      <c r="H280" s="163">
        <v>12340</v>
      </c>
      <c r="I280" s="163">
        <v>8960</v>
      </c>
      <c r="J280" s="163">
        <v>5590</v>
      </c>
      <c r="K280" s="163">
        <v>2210</v>
      </c>
      <c r="L280" s="162">
        <v>0</v>
      </c>
      <c r="M280" s="162">
        <v>0</v>
      </c>
    </row>
    <row r="281" spans="1:13" ht="15" customHeight="1">
      <c r="A281" s="163">
        <v>2790</v>
      </c>
      <c r="B281" s="163">
        <v>2800</v>
      </c>
      <c r="C281" s="163">
        <v>55950</v>
      </c>
      <c r="D281" s="163">
        <v>38530</v>
      </c>
      <c r="E281" s="163">
        <v>24850</v>
      </c>
      <c r="F281" s="163">
        <v>19600</v>
      </c>
      <c r="G281" s="163">
        <v>15920</v>
      </c>
      <c r="H281" s="163">
        <v>12550</v>
      </c>
      <c r="I281" s="163">
        <v>9170</v>
      </c>
      <c r="J281" s="163">
        <v>5800</v>
      </c>
      <c r="K281" s="163">
        <v>2420</v>
      </c>
      <c r="L281" s="162">
        <v>0</v>
      </c>
      <c r="M281" s="162">
        <v>0</v>
      </c>
    </row>
    <row r="282" spans="1:13" ht="15" customHeight="1">
      <c r="A282" s="163">
        <v>2800</v>
      </c>
      <c r="B282" s="163">
        <v>2810</v>
      </c>
      <c r="C282" s="163">
        <v>56800</v>
      </c>
      <c r="D282" s="163">
        <v>39300</v>
      </c>
      <c r="E282" s="163">
        <v>25180</v>
      </c>
      <c r="F282" s="163">
        <v>19930</v>
      </c>
      <c r="G282" s="163">
        <v>16130</v>
      </c>
      <c r="H282" s="163">
        <v>12760</v>
      </c>
      <c r="I282" s="163">
        <v>9380</v>
      </c>
      <c r="J282" s="163">
        <v>6010</v>
      </c>
      <c r="K282" s="163">
        <v>2630</v>
      </c>
      <c r="L282" s="162">
        <v>0</v>
      </c>
      <c r="M282" s="162">
        <v>0</v>
      </c>
    </row>
    <row r="283" spans="1:13" ht="15" customHeight="1">
      <c r="A283" s="163">
        <v>2810</v>
      </c>
      <c r="B283" s="163">
        <v>2820</v>
      </c>
      <c r="C283" s="163">
        <v>57660</v>
      </c>
      <c r="D283" s="163">
        <v>40160</v>
      </c>
      <c r="E283" s="163">
        <v>25510</v>
      </c>
      <c r="F283" s="163">
        <v>20260</v>
      </c>
      <c r="G283" s="163">
        <v>16350</v>
      </c>
      <c r="H283" s="163">
        <v>12970</v>
      </c>
      <c r="I283" s="163">
        <v>9600</v>
      </c>
      <c r="J283" s="163">
        <v>6220</v>
      </c>
      <c r="K283" s="163">
        <v>2850</v>
      </c>
      <c r="L283" s="162">
        <v>0</v>
      </c>
      <c r="M283" s="162">
        <v>0</v>
      </c>
    </row>
    <row r="284" spans="1:13" ht="15" customHeight="1">
      <c r="A284" s="163">
        <v>2820</v>
      </c>
      <c r="B284" s="163">
        <v>2830</v>
      </c>
      <c r="C284" s="163">
        <v>58520</v>
      </c>
      <c r="D284" s="163">
        <v>41020</v>
      </c>
      <c r="E284" s="163">
        <v>25840</v>
      </c>
      <c r="F284" s="163">
        <v>20590</v>
      </c>
      <c r="G284" s="163">
        <v>16560</v>
      </c>
      <c r="H284" s="163">
        <v>13180</v>
      </c>
      <c r="I284" s="163">
        <v>9810</v>
      </c>
      <c r="J284" s="163">
        <v>6430</v>
      </c>
      <c r="K284" s="163">
        <v>3060</v>
      </c>
      <c r="L284" s="162">
        <v>0</v>
      </c>
      <c r="M284" s="162">
        <v>0</v>
      </c>
    </row>
    <row r="285" spans="1:13" ht="15" customHeight="1">
      <c r="A285" s="163">
        <v>2830</v>
      </c>
      <c r="B285" s="163">
        <v>2840</v>
      </c>
      <c r="C285" s="163">
        <v>59370</v>
      </c>
      <c r="D285" s="163">
        <v>41870</v>
      </c>
      <c r="E285" s="163">
        <v>26170</v>
      </c>
      <c r="F285" s="163">
        <v>20920</v>
      </c>
      <c r="G285" s="163">
        <v>16770</v>
      </c>
      <c r="H285" s="163">
        <v>13400</v>
      </c>
      <c r="I285" s="163">
        <v>10020</v>
      </c>
      <c r="J285" s="163">
        <v>6650</v>
      </c>
      <c r="K285" s="163">
        <v>3270</v>
      </c>
      <c r="L285" s="162">
        <v>0</v>
      </c>
      <c r="M285" s="162">
        <v>0</v>
      </c>
    </row>
    <row r="286" spans="1:13" ht="15" customHeight="1">
      <c r="A286" s="163">
        <v>2840</v>
      </c>
      <c r="B286" s="163">
        <v>2850</v>
      </c>
      <c r="C286" s="163">
        <v>60230</v>
      </c>
      <c r="D286" s="163">
        <v>42730</v>
      </c>
      <c r="E286" s="163">
        <v>26500</v>
      </c>
      <c r="F286" s="163">
        <v>21250</v>
      </c>
      <c r="G286" s="163">
        <v>16980</v>
      </c>
      <c r="H286" s="163">
        <v>13610</v>
      </c>
      <c r="I286" s="163">
        <v>10230</v>
      </c>
      <c r="J286" s="163">
        <v>6860</v>
      </c>
      <c r="K286" s="163">
        <v>3480</v>
      </c>
      <c r="L286" s="162">
        <v>0</v>
      </c>
      <c r="M286" s="162">
        <v>0</v>
      </c>
    </row>
    <row r="287" spans="1:13" ht="15" customHeight="1">
      <c r="A287" s="163">
        <v>2850</v>
      </c>
      <c r="B287" s="163">
        <v>2860</v>
      </c>
      <c r="C287" s="163">
        <v>61080</v>
      </c>
      <c r="D287" s="163">
        <v>43580</v>
      </c>
      <c r="E287" s="163">
        <v>26830</v>
      </c>
      <c r="F287" s="163">
        <v>21580</v>
      </c>
      <c r="G287" s="163">
        <v>17190</v>
      </c>
      <c r="H287" s="163">
        <v>13820</v>
      </c>
      <c r="I287" s="163">
        <v>10440</v>
      </c>
      <c r="J287" s="163">
        <v>7070</v>
      </c>
      <c r="K287" s="163">
        <v>3690</v>
      </c>
      <c r="L287" s="162">
        <v>0</v>
      </c>
      <c r="M287" s="162">
        <v>0</v>
      </c>
    </row>
    <row r="288" spans="1:13" ht="15" customHeight="1">
      <c r="A288" s="163">
        <v>2860</v>
      </c>
      <c r="B288" s="163">
        <v>2870</v>
      </c>
      <c r="C288" s="163">
        <v>61940</v>
      </c>
      <c r="D288" s="163">
        <v>44440</v>
      </c>
      <c r="E288" s="163">
        <v>27160</v>
      </c>
      <c r="F288" s="163">
        <v>21910</v>
      </c>
      <c r="G288" s="163">
        <v>17410</v>
      </c>
      <c r="H288" s="163">
        <v>14030</v>
      </c>
      <c r="I288" s="163">
        <v>10660</v>
      </c>
      <c r="J288" s="163">
        <v>7280</v>
      </c>
      <c r="K288" s="163">
        <v>3910</v>
      </c>
      <c r="L288" s="162">
        <v>0</v>
      </c>
      <c r="M288" s="162">
        <v>0</v>
      </c>
    </row>
    <row r="289" spans="1:13" ht="15" customHeight="1">
      <c r="A289" s="163">
        <v>2870</v>
      </c>
      <c r="B289" s="163">
        <v>2880</v>
      </c>
      <c r="C289" s="163">
        <v>62790</v>
      </c>
      <c r="D289" s="163">
        <v>45290</v>
      </c>
      <c r="E289" s="163">
        <v>27490</v>
      </c>
      <c r="F289" s="163">
        <v>22240</v>
      </c>
      <c r="G289" s="163">
        <v>17620</v>
      </c>
      <c r="H289" s="163">
        <v>14240</v>
      </c>
      <c r="I289" s="163">
        <v>10870</v>
      </c>
      <c r="J289" s="163">
        <v>7490</v>
      </c>
      <c r="K289" s="163">
        <v>4120</v>
      </c>
      <c r="L289" s="162">
        <v>0</v>
      </c>
      <c r="M289" s="162">
        <v>0</v>
      </c>
    </row>
    <row r="290" spans="1:13" ht="15" customHeight="1">
      <c r="A290" s="163">
        <v>2880</v>
      </c>
      <c r="B290" s="163">
        <v>2890</v>
      </c>
      <c r="C290" s="163">
        <v>63650</v>
      </c>
      <c r="D290" s="163">
        <v>46150</v>
      </c>
      <c r="E290" s="163">
        <v>27820</v>
      </c>
      <c r="F290" s="163">
        <v>22570</v>
      </c>
      <c r="G290" s="163">
        <v>17830</v>
      </c>
      <c r="H290" s="163">
        <v>14460</v>
      </c>
      <c r="I290" s="163">
        <v>11080</v>
      </c>
      <c r="J290" s="163">
        <v>7710</v>
      </c>
      <c r="K290" s="163">
        <v>4330</v>
      </c>
      <c r="L290" s="162">
        <v>0</v>
      </c>
      <c r="M290" s="162">
        <v>0</v>
      </c>
    </row>
    <row r="291" spans="1:13" ht="15" customHeight="1">
      <c r="A291" s="163">
        <v>2890</v>
      </c>
      <c r="B291" s="163">
        <v>2900</v>
      </c>
      <c r="C291" s="163">
        <v>64510</v>
      </c>
      <c r="D291" s="163">
        <v>47010</v>
      </c>
      <c r="E291" s="163">
        <v>28150</v>
      </c>
      <c r="F291" s="163">
        <v>22900</v>
      </c>
      <c r="G291" s="163">
        <v>18040</v>
      </c>
      <c r="H291" s="163">
        <v>14670</v>
      </c>
      <c r="I291" s="163">
        <v>11290</v>
      </c>
      <c r="J291" s="163">
        <v>7920</v>
      </c>
      <c r="K291" s="163">
        <v>4540</v>
      </c>
      <c r="L291" s="163">
        <v>1170</v>
      </c>
      <c r="M291" s="162">
        <v>0</v>
      </c>
    </row>
    <row r="292" spans="1:13" ht="15" customHeight="1">
      <c r="A292" s="163">
        <v>2900</v>
      </c>
      <c r="B292" s="163">
        <v>2910</v>
      </c>
      <c r="C292" s="163">
        <v>65360</v>
      </c>
      <c r="D292" s="163">
        <v>47860</v>
      </c>
      <c r="E292" s="163">
        <v>28480</v>
      </c>
      <c r="F292" s="163">
        <v>23230</v>
      </c>
      <c r="G292" s="163">
        <v>18250</v>
      </c>
      <c r="H292" s="163">
        <v>14880</v>
      </c>
      <c r="I292" s="163">
        <v>11500</v>
      </c>
      <c r="J292" s="163">
        <v>8130</v>
      </c>
      <c r="K292" s="163">
        <v>4750</v>
      </c>
      <c r="L292" s="163">
        <v>1380</v>
      </c>
      <c r="M292" s="162">
        <v>0</v>
      </c>
    </row>
    <row r="293" spans="1:13" ht="15" customHeight="1">
      <c r="A293" s="163">
        <v>2910</v>
      </c>
      <c r="B293" s="163">
        <v>2920</v>
      </c>
      <c r="C293" s="163">
        <v>66220</v>
      </c>
      <c r="D293" s="163">
        <v>48720</v>
      </c>
      <c r="E293" s="163">
        <v>28810</v>
      </c>
      <c r="F293" s="163">
        <v>23560</v>
      </c>
      <c r="G293" s="163">
        <v>18470</v>
      </c>
      <c r="H293" s="163">
        <v>15090</v>
      </c>
      <c r="I293" s="163">
        <v>11720</v>
      </c>
      <c r="J293" s="163">
        <v>8340</v>
      </c>
      <c r="K293" s="163">
        <v>4970</v>
      </c>
      <c r="L293" s="163">
        <v>1590</v>
      </c>
      <c r="M293" s="162">
        <v>0</v>
      </c>
    </row>
    <row r="294" spans="1:13" ht="15" customHeight="1">
      <c r="A294" s="163">
        <v>2920</v>
      </c>
      <c r="B294" s="163">
        <v>2930</v>
      </c>
      <c r="C294" s="163">
        <v>67070</v>
      </c>
      <c r="D294" s="163">
        <v>49570</v>
      </c>
      <c r="E294" s="163">
        <v>29140</v>
      </c>
      <c r="F294" s="163">
        <v>23890</v>
      </c>
      <c r="G294" s="163">
        <v>18680</v>
      </c>
      <c r="H294" s="163">
        <v>15300</v>
      </c>
      <c r="I294" s="163">
        <v>11930</v>
      </c>
      <c r="J294" s="163">
        <v>8550</v>
      </c>
      <c r="K294" s="163">
        <v>5180</v>
      </c>
      <c r="L294" s="163">
        <v>1800</v>
      </c>
      <c r="M294" s="162">
        <v>0</v>
      </c>
    </row>
    <row r="295" spans="1:13" ht="15" customHeight="1">
      <c r="A295" s="163">
        <v>2930</v>
      </c>
      <c r="B295" s="163">
        <v>2940</v>
      </c>
      <c r="C295" s="163">
        <v>67930</v>
      </c>
      <c r="D295" s="163">
        <v>50430</v>
      </c>
      <c r="E295" s="163">
        <v>29470</v>
      </c>
      <c r="F295" s="163">
        <v>24220</v>
      </c>
      <c r="G295" s="163">
        <v>18970</v>
      </c>
      <c r="H295" s="163">
        <v>15510</v>
      </c>
      <c r="I295" s="163">
        <v>12140</v>
      </c>
      <c r="J295" s="163">
        <v>8760</v>
      </c>
      <c r="K295" s="163">
        <v>5390</v>
      </c>
      <c r="L295" s="163">
        <v>2010</v>
      </c>
      <c r="M295" s="162">
        <v>0</v>
      </c>
    </row>
    <row r="296" spans="1:13" ht="15" customHeight="1">
      <c r="A296" s="163">
        <v>2940</v>
      </c>
      <c r="B296" s="163">
        <v>2950</v>
      </c>
      <c r="C296" s="163">
        <v>68780</v>
      </c>
      <c r="D296" s="163">
        <v>51280</v>
      </c>
      <c r="E296" s="163">
        <v>29800</v>
      </c>
      <c r="F296" s="163">
        <v>24550</v>
      </c>
      <c r="G296" s="163">
        <v>19300</v>
      </c>
      <c r="H296" s="163">
        <v>15730</v>
      </c>
      <c r="I296" s="163">
        <v>12350</v>
      </c>
      <c r="J296" s="163">
        <v>8980</v>
      </c>
      <c r="K296" s="163">
        <v>5600</v>
      </c>
      <c r="L296" s="163">
        <v>2230</v>
      </c>
      <c r="M296" s="162">
        <v>0</v>
      </c>
    </row>
    <row r="297" spans="1:13" ht="15" customHeight="1">
      <c r="A297" s="163">
        <v>2950</v>
      </c>
      <c r="B297" s="163">
        <v>2960</v>
      </c>
      <c r="C297" s="163">
        <v>69640</v>
      </c>
      <c r="D297" s="163">
        <v>52140</v>
      </c>
      <c r="E297" s="163">
        <v>30130</v>
      </c>
      <c r="F297" s="163">
        <v>24880</v>
      </c>
      <c r="G297" s="163">
        <v>19630</v>
      </c>
      <c r="H297" s="163">
        <v>15940</v>
      </c>
      <c r="I297" s="163">
        <v>12560</v>
      </c>
      <c r="J297" s="163">
        <v>9190</v>
      </c>
      <c r="K297" s="163">
        <v>5810</v>
      </c>
      <c r="L297" s="163">
        <v>2440</v>
      </c>
      <c r="M297" s="162">
        <v>0</v>
      </c>
    </row>
    <row r="298" spans="1:13" ht="15" customHeight="1">
      <c r="A298" s="163">
        <v>2960</v>
      </c>
      <c r="B298" s="163">
        <v>2970</v>
      </c>
      <c r="C298" s="163">
        <v>70500</v>
      </c>
      <c r="D298" s="163">
        <v>53000</v>
      </c>
      <c r="E298" s="163">
        <v>30460</v>
      </c>
      <c r="F298" s="163">
        <v>25210</v>
      </c>
      <c r="G298" s="163">
        <v>19960</v>
      </c>
      <c r="H298" s="163">
        <v>16150</v>
      </c>
      <c r="I298" s="163">
        <v>12780</v>
      </c>
      <c r="J298" s="163">
        <v>9400</v>
      </c>
      <c r="K298" s="163">
        <v>6030</v>
      </c>
      <c r="L298" s="163">
        <v>2650</v>
      </c>
      <c r="M298" s="162">
        <v>0</v>
      </c>
    </row>
    <row r="299" spans="1:13" ht="15" customHeight="1">
      <c r="A299" s="163">
        <v>2970</v>
      </c>
      <c r="B299" s="163">
        <v>2980</v>
      </c>
      <c r="C299" s="163">
        <v>71350</v>
      </c>
      <c r="D299" s="163">
        <v>53850</v>
      </c>
      <c r="E299" s="163">
        <v>30790</v>
      </c>
      <c r="F299" s="163">
        <v>25540</v>
      </c>
      <c r="G299" s="163">
        <v>20290</v>
      </c>
      <c r="H299" s="163">
        <v>16360</v>
      </c>
      <c r="I299" s="163">
        <v>12990</v>
      </c>
      <c r="J299" s="163">
        <v>9610</v>
      </c>
      <c r="K299" s="163">
        <v>6240</v>
      </c>
      <c r="L299" s="163">
        <v>2860</v>
      </c>
      <c r="M299" s="162">
        <v>0</v>
      </c>
    </row>
    <row r="300" spans="1:13" ht="15" customHeight="1">
      <c r="A300" s="163">
        <v>2980</v>
      </c>
      <c r="B300" s="163">
        <v>2990</v>
      </c>
      <c r="C300" s="163">
        <v>72210</v>
      </c>
      <c r="D300" s="163">
        <v>54710</v>
      </c>
      <c r="E300" s="163">
        <v>31120</v>
      </c>
      <c r="F300" s="163">
        <v>25870</v>
      </c>
      <c r="G300" s="163">
        <v>20620</v>
      </c>
      <c r="H300" s="163">
        <v>16570</v>
      </c>
      <c r="I300" s="163">
        <v>13200</v>
      </c>
      <c r="J300" s="163">
        <v>9820</v>
      </c>
      <c r="K300" s="163">
        <v>6450</v>
      </c>
      <c r="L300" s="163">
        <v>3070</v>
      </c>
      <c r="M300" s="162">
        <v>0</v>
      </c>
    </row>
    <row r="301" spans="1:13" ht="15" customHeight="1">
      <c r="A301" s="163">
        <v>2990</v>
      </c>
      <c r="B301" s="163">
        <v>3000</v>
      </c>
      <c r="C301" s="163">
        <v>73060</v>
      </c>
      <c r="D301" s="163">
        <v>55560</v>
      </c>
      <c r="E301" s="163">
        <v>31450</v>
      </c>
      <c r="F301" s="163">
        <v>26200</v>
      </c>
      <c r="G301" s="163">
        <v>20950</v>
      </c>
      <c r="H301" s="163">
        <v>16790</v>
      </c>
      <c r="I301" s="163">
        <v>13410</v>
      </c>
      <c r="J301" s="163">
        <v>10040</v>
      </c>
      <c r="K301" s="163">
        <v>6660</v>
      </c>
      <c r="L301" s="163">
        <v>3290</v>
      </c>
      <c r="M301" s="162">
        <v>0</v>
      </c>
    </row>
    <row r="302" spans="1:13" ht="15" customHeight="1">
      <c r="A302" s="163">
        <v>3000</v>
      </c>
      <c r="B302" s="163">
        <v>3020</v>
      </c>
      <c r="C302" s="163">
        <v>74350</v>
      </c>
      <c r="D302" s="163">
        <v>56850</v>
      </c>
      <c r="E302" s="163">
        <v>31940</v>
      </c>
      <c r="F302" s="163">
        <v>26690</v>
      </c>
      <c r="G302" s="163">
        <v>21440</v>
      </c>
      <c r="H302" s="163">
        <v>17100</v>
      </c>
      <c r="I302" s="163">
        <v>13730</v>
      </c>
      <c r="J302" s="163">
        <v>10350</v>
      </c>
      <c r="K302" s="163">
        <v>6980</v>
      </c>
      <c r="L302" s="163">
        <v>3600</v>
      </c>
      <c r="M302" s="162">
        <v>0</v>
      </c>
    </row>
    <row r="303" spans="1:13" ht="15" customHeight="1">
      <c r="A303" s="163">
        <v>3020</v>
      </c>
      <c r="B303" s="163">
        <v>3040</v>
      </c>
      <c r="C303" s="163">
        <v>76060</v>
      </c>
      <c r="D303" s="163">
        <v>58560</v>
      </c>
      <c r="E303" s="163">
        <v>32600</v>
      </c>
      <c r="F303" s="163">
        <v>27350</v>
      </c>
      <c r="G303" s="163">
        <v>22100</v>
      </c>
      <c r="H303" s="163">
        <v>17530</v>
      </c>
      <c r="I303" s="163">
        <v>14150</v>
      </c>
      <c r="J303" s="163">
        <v>10780</v>
      </c>
      <c r="K303" s="163">
        <v>7400</v>
      </c>
      <c r="L303" s="163">
        <v>4030</v>
      </c>
      <c r="M303" s="162">
        <v>0</v>
      </c>
    </row>
    <row r="304" spans="1:13" ht="15" customHeight="1">
      <c r="A304" s="163">
        <v>3040</v>
      </c>
      <c r="B304" s="163">
        <v>3060</v>
      </c>
      <c r="C304" s="163">
        <v>77770</v>
      </c>
      <c r="D304" s="163">
        <v>60270</v>
      </c>
      <c r="E304" s="163">
        <v>33260</v>
      </c>
      <c r="F304" s="163">
        <v>28010</v>
      </c>
      <c r="G304" s="163">
        <v>22760</v>
      </c>
      <c r="H304" s="163">
        <v>17950</v>
      </c>
      <c r="I304" s="163">
        <v>14580</v>
      </c>
      <c r="J304" s="163">
        <v>11200</v>
      </c>
      <c r="K304" s="163">
        <v>7830</v>
      </c>
      <c r="L304" s="163">
        <v>4450</v>
      </c>
      <c r="M304" s="163">
        <v>1080</v>
      </c>
    </row>
    <row r="305" spans="1:13" ht="15" customHeight="1">
      <c r="A305" s="163">
        <v>3060</v>
      </c>
      <c r="B305" s="163">
        <v>3080</v>
      </c>
      <c r="C305" s="163">
        <v>79480</v>
      </c>
      <c r="D305" s="163">
        <v>61980</v>
      </c>
      <c r="E305" s="163">
        <v>33920</v>
      </c>
      <c r="F305" s="163">
        <v>28670</v>
      </c>
      <c r="G305" s="163">
        <v>23420</v>
      </c>
      <c r="H305" s="163">
        <v>18380</v>
      </c>
      <c r="I305" s="163">
        <v>15000</v>
      </c>
      <c r="J305" s="163">
        <v>11630</v>
      </c>
      <c r="K305" s="163">
        <v>8250</v>
      </c>
      <c r="L305" s="163">
        <v>4880</v>
      </c>
      <c r="M305" s="163">
        <v>1500</v>
      </c>
    </row>
    <row r="306" spans="1:13" ht="15" customHeight="1">
      <c r="A306" s="163">
        <v>3080</v>
      </c>
      <c r="B306" s="163">
        <v>3100</v>
      </c>
      <c r="C306" s="163">
        <v>81190</v>
      </c>
      <c r="D306" s="163">
        <v>63690</v>
      </c>
      <c r="E306" s="163">
        <v>34580</v>
      </c>
      <c r="F306" s="163">
        <v>29330</v>
      </c>
      <c r="G306" s="163">
        <v>24080</v>
      </c>
      <c r="H306" s="163">
        <v>18830</v>
      </c>
      <c r="I306" s="163">
        <v>15430</v>
      </c>
      <c r="J306" s="163">
        <v>12050</v>
      </c>
      <c r="K306" s="163">
        <v>8680</v>
      </c>
      <c r="L306" s="163">
        <v>5300</v>
      </c>
      <c r="M306" s="163">
        <v>1930</v>
      </c>
    </row>
    <row r="307" spans="1:13" ht="15" customHeight="1">
      <c r="A307" s="163">
        <v>3100</v>
      </c>
      <c r="B307" s="163">
        <v>3120</v>
      </c>
      <c r="C307" s="163">
        <v>82900</v>
      </c>
      <c r="D307" s="163">
        <v>65400</v>
      </c>
      <c r="E307" s="163">
        <v>35240</v>
      </c>
      <c r="F307" s="163">
        <v>29990</v>
      </c>
      <c r="G307" s="163">
        <v>24740</v>
      </c>
      <c r="H307" s="163">
        <v>19490</v>
      </c>
      <c r="I307" s="163">
        <v>15850</v>
      </c>
      <c r="J307" s="163">
        <v>12470</v>
      </c>
      <c r="K307" s="163">
        <v>9100</v>
      </c>
      <c r="L307" s="163">
        <v>5720</v>
      </c>
      <c r="M307" s="163">
        <v>2350</v>
      </c>
    </row>
    <row r="308" spans="1:13" ht="15" customHeight="1">
      <c r="A308" s="163">
        <v>3120</v>
      </c>
      <c r="B308" s="163">
        <v>3140</v>
      </c>
      <c r="C308" s="163">
        <v>84620</v>
      </c>
      <c r="D308" s="163">
        <v>67120</v>
      </c>
      <c r="E308" s="163">
        <v>35900</v>
      </c>
      <c r="F308" s="163">
        <v>30650</v>
      </c>
      <c r="G308" s="163">
        <v>25400</v>
      </c>
      <c r="H308" s="163">
        <v>20150</v>
      </c>
      <c r="I308" s="163">
        <v>16270</v>
      </c>
      <c r="J308" s="163">
        <v>12900</v>
      </c>
      <c r="K308" s="163">
        <v>9520</v>
      </c>
      <c r="L308" s="163">
        <v>6150</v>
      </c>
      <c r="M308" s="163">
        <v>2770</v>
      </c>
    </row>
    <row r="309" spans="1:13" ht="15" customHeight="1">
      <c r="A309" s="163">
        <v>3140</v>
      </c>
      <c r="B309" s="163">
        <v>3160</v>
      </c>
      <c r="C309" s="163">
        <v>86330</v>
      </c>
      <c r="D309" s="163">
        <v>68830</v>
      </c>
      <c r="E309" s="163">
        <v>36560</v>
      </c>
      <c r="F309" s="163">
        <v>31310</v>
      </c>
      <c r="G309" s="163">
        <v>26060</v>
      </c>
      <c r="H309" s="163">
        <v>20810</v>
      </c>
      <c r="I309" s="163">
        <v>16700</v>
      </c>
      <c r="J309" s="163">
        <v>13320</v>
      </c>
      <c r="K309" s="163">
        <v>9950</v>
      </c>
      <c r="L309" s="163">
        <v>6570</v>
      </c>
      <c r="M309" s="163">
        <v>3200</v>
      </c>
    </row>
    <row r="310" spans="1:13" ht="15" customHeight="1">
      <c r="A310" s="163">
        <v>3160</v>
      </c>
      <c r="B310" s="163">
        <v>3180</v>
      </c>
      <c r="C310" s="163">
        <v>88040</v>
      </c>
      <c r="D310" s="163">
        <v>70540</v>
      </c>
      <c r="E310" s="163">
        <v>37220</v>
      </c>
      <c r="F310" s="163">
        <v>31970</v>
      </c>
      <c r="G310" s="163">
        <v>26720</v>
      </c>
      <c r="H310" s="163">
        <v>21470</v>
      </c>
      <c r="I310" s="163">
        <v>17120</v>
      </c>
      <c r="J310" s="163">
        <v>13750</v>
      </c>
      <c r="K310" s="163">
        <v>10370</v>
      </c>
      <c r="L310" s="163">
        <v>7000</v>
      </c>
      <c r="M310" s="163">
        <v>3620</v>
      </c>
    </row>
    <row r="311" spans="1:13" ht="15" customHeight="1">
      <c r="A311" s="163">
        <v>3180</v>
      </c>
      <c r="B311" s="163">
        <v>3200</v>
      </c>
      <c r="C311" s="163">
        <v>89750</v>
      </c>
      <c r="D311" s="163">
        <v>72250</v>
      </c>
      <c r="E311" s="163">
        <v>37880</v>
      </c>
      <c r="F311" s="163">
        <v>32630</v>
      </c>
      <c r="G311" s="163">
        <v>27380</v>
      </c>
      <c r="H311" s="163">
        <v>22130</v>
      </c>
      <c r="I311" s="163">
        <v>17540</v>
      </c>
      <c r="J311" s="163">
        <v>14170</v>
      </c>
      <c r="K311" s="163">
        <v>10790</v>
      </c>
      <c r="L311" s="163">
        <v>7420</v>
      </c>
      <c r="M311" s="163">
        <v>4040</v>
      </c>
    </row>
    <row r="312" spans="1:13" ht="15" customHeight="1">
      <c r="A312" s="163">
        <v>3200</v>
      </c>
      <c r="B312" s="163">
        <v>3220</v>
      </c>
      <c r="C312" s="163">
        <v>91460</v>
      </c>
      <c r="D312" s="163">
        <v>73960</v>
      </c>
      <c r="E312" s="163">
        <v>38540</v>
      </c>
      <c r="F312" s="163">
        <v>33290</v>
      </c>
      <c r="G312" s="163">
        <v>28040</v>
      </c>
      <c r="H312" s="163">
        <v>22790</v>
      </c>
      <c r="I312" s="163">
        <v>17970</v>
      </c>
      <c r="J312" s="163">
        <v>14590</v>
      </c>
      <c r="K312" s="163">
        <v>11220</v>
      </c>
      <c r="L312" s="163">
        <v>7840</v>
      </c>
      <c r="M312" s="163">
        <v>4470</v>
      </c>
    </row>
    <row r="313" spans="1:13" ht="15" customHeight="1">
      <c r="A313" s="163">
        <v>3220</v>
      </c>
      <c r="B313" s="163">
        <v>3240</v>
      </c>
      <c r="C313" s="163">
        <v>93170</v>
      </c>
      <c r="D313" s="163">
        <v>75670</v>
      </c>
      <c r="E313" s="163">
        <v>40120</v>
      </c>
      <c r="F313" s="163">
        <v>33950</v>
      </c>
      <c r="G313" s="163">
        <v>28700</v>
      </c>
      <c r="H313" s="163">
        <v>23450</v>
      </c>
      <c r="I313" s="163">
        <v>18390</v>
      </c>
      <c r="J313" s="163">
        <v>15020</v>
      </c>
      <c r="K313" s="163">
        <v>11640</v>
      </c>
      <c r="L313" s="163">
        <v>8270</v>
      </c>
      <c r="M313" s="163">
        <v>4890</v>
      </c>
    </row>
    <row r="314" spans="1:13" ht="15" customHeight="1">
      <c r="A314" s="163">
        <v>3240</v>
      </c>
      <c r="B314" s="163">
        <v>3260</v>
      </c>
      <c r="C314" s="163">
        <v>95430</v>
      </c>
      <c r="D314" s="163">
        <v>77380</v>
      </c>
      <c r="E314" s="163">
        <v>41770</v>
      </c>
      <c r="F314" s="163">
        <v>34610</v>
      </c>
      <c r="G314" s="163">
        <v>29360</v>
      </c>
      <c r="H314" s="163">
        <v>24110</v>
      </c>
      <c r="I314" s="163">
        <v>18860</v>
      </c>
      <c r="J314" s="163">
        <v>15440</v>
      </c>
      <c r="K314" s="163">
        <v>12070</v>
      </c>
      <c r="L314" s="163">
        <v>8690</v>
      </c>
      <c r="M314" s="163">
        <v>5320</v>
      </c>
    </row>
    <row r="315" spans="1:13" ht="15" customHeight="1">
      <c r="A315" s="163">
        <v>3260</v>
      </c>
      <c r="B315" s="163">
        <v>3280</v>
      </c>
      <c r="C315" s="163">
        <v>97880</v>
      </c>
      <c r="D315" s="163">
        <v>79100</v>
      </c>
      <c r="E315" s="163">
        <v>43420</v>
      </c>
      <c r="F315" s="163">
        <v>35270</v>
      </c>
      <c r="G315" s="163">
        <v>30020</v>
      </c>
      <c r="H315" s="163">
        <v>24770</v>
      </c>
      <c r="I315" s="163">
        <v>19520</v>
      </c>
      <c r="J315" s="163">
        <v>15870</v>
      </c>
      <c r="K315" s="163">
        <v>12490</v>
      </c>
      <c r="L315" s="163">
        <v>9120</v>
      </c>
      <c r="M315" s="163">
        <v>5740</v>
      </c>
    </row>
    <row r="316" spans="1:13" ht="15" customHeight="1">
      <c r="A316" s="163">
        <v>3280</v>
      </c>
      <c r="B316" s="163">
        <v>3300</v>
      </c>
      <c r="C316" s="163">
        <v>100320</v>
      </c>
      <c r="D316" s="163">
        <v>80810</v>
      </c>
      <c r="E316" s="163">
        <v>45070</v>
      </c>
      <c r="F316" s="163">
        <v>35920</v>
      </c>
      <c r="G316" s="163">
        <v>30670</v>
      </c>
      <c r="H316" s="163">
        <v>25420</v>
      </c>
      <c r="I316" s="163">
        <v>20170</v>
      </c>
      <c r="J316" s="163">
        <v>16290</v>
      </c>
      <c r="K316" s="163">
        <v>12910</v>
      </c>
      <c r="L316" s="163">
        <v>9540</v>
      </c>
      <c r="M316" s="163">
        <v>6160</v>
      </c>
    </row>
    <row r="317" spans="1:13" ht="15" customHeight="1">
      <c r="A317" s="163">
        <v>3300</v>
      </c>
      <c r="B317" s="163">
        <v>3320</v>
      </c>
      <c r="C317" s="163">
        <v>102770</v>
      </c>
      <c r="D317" s="163">
        <v>82520</v>
      </c>
      <c r="E317" s="163">
        <v>46720</v>
      </c>
      <c r="F317" s="163">
        <v>36580</v>
      </c>
      <c r="G317" s="163">
        <v>31330</v>
      </c>
      <c r="H317" s="163">
        <v>26080</v>
      </c>
      <c r="I317" s="163">
        <v>20830</v>
      </c>
      <c r="J317" s="163">
        <v>16710</v>
      </c>
      <c r="K317" s="163">
        <v>13340</v>
      </c>
      <c r="L317" s="163">
        <v>9960</v>
      </c>
      <c r="M317" s="163">
        <v>6590</v>
      </c>
    </row>
    <row r="318" spans="1:13" ht="15" customHeight="1">
      <c r="A318" s="163">
        <v>3320</v>
      </c>
      <c r="B318" s="163">
        <v>3340</v>
      </c>
      <c r="C318" s="163">
        <v>105210</v>
      </c>
      <c r="D318" s="163">
        <v>84230</v>
      </c>
      <c r="E318" s="163">
        <v>48370</v>
      </c>
      <c r="F318" s="163">
        <v>37240</v>
      </c>
      <c r="G318" s="163">
        <v>31990</v>
      </c>
      <c r="H318" s="163">
        <v>26740</v>
      </c>
      <c r="I318" s="163">
        <v>21490</v>
      </c>
      <c r="J318" s="163">
        <v>17140</v>
      </c>
      <c r="K318" s="163">
        <v>13760</v>
      </c>
      <c r="L318" s="163">
        <v>10390</v>
      </c>
      <c r="M318" s="163">
        <v>7010</v>
      </c>
    </row>
    <row r="319" spans="1:13" ht="15" customHeight="1">
      <c r="A319" s="163">
        <v>3340</v>
      </c>
      <c r="B319" s="163">
        <v>3360</v>
      </c>
      <c r="C319" s="163">
        <v>107660</v>
      </c>
      <c r="D319" s="163">
        <v>85940</v>
      </c>
      <c r="E319" s="163">
        <v>49940</v>
      </c>
      <c r="F319" s="163">
        <v>37870</v>
      </c>
      <c r="G319" s="163">
        <v>32620</v>
      </c>
      <c r="H319" s="163">
        <v>27370</v>
      </c>
      <c r="I319" s="163">
        <v>22120</v>
      </c>
      <c r="J319" s="163">
        <v>17540</v>
      </c>
      <c r="K319" s="163">
        <v>14170</v>
      </c>
      <c r="L319" s="163">
        <v>10790</v>
      </c>
      <c r="M319" s="163">
        <v>7420</v>
      </c>
    </row>
    <row r="320" spans="1:13" ht="15" customHeight="1">
      <c r="A320" s="163">
        <v>3360</v>
      </c>
      <c r="B320" s="163">
        <v>3380</v>
      </c>
      <c r="C320" s="163">
        <v>110100</v>
      </c>
      <c r="D320" s="163">
        <v>87650</v>
      </c>
      <c r="E320" s="163">
        <v>51510</v>
      </c>
      <c r="F320" s="163">
        <v>38500</v>
      </c>
      <c r="G320" s="163">
        <v>33250</v>
      </c>
      <c r="H320" s="163">
        <v>28000</v>
      </c>
      <c r="I320" s="163">
        <v>22750</v>
      </c>
      <c r="J320" s="163">
        <v>17950</v>
      </c>
      <c r="K320" s="163">
        <v>14570</v>
      </c>
      <c r="L320" s="163">
        <v>11200</v>
      </c>
      <c r="M320" s="163">
        <v>7820</v>
      </c>
    </row>
    <row r="321" spans="1:13" ht="15" customHeight="1">
      <c r="A321" s="163">
        <v>3380</v>
      </c>
      <c r="B321" s="163">
        <v>3400</v>
      </c>
      <c r="C321" s="163">
        <v>112550</v>
      </c>
      <c r="D321" s="163">
        <v>89370</v>
      </c>
      <c r="E321" s="163">
        <v>53070</v>
      </c>
      <c r="F321" s="163">
        <v>39950</v>
      </c>
      <c r="G321" s="163">
        <v>33880</v>
      </c>
      <c r="H321" s="163">
        <v>28630</v>
      </c>
      <c r="I321" s="163">
        <v>23380</v>
      </c>
      <c r="J321" s="163">
        <v>18350</v>
      </c>
      <c r="K321" s="163">
        <v>14970</v>
      </c>
      <c r="L321" s="163">
        <v>11600</v>
      </c>
      <c r="M321" s="163">
        <v>8220</v>
      </c>
    </row>
    <row r="322" spans="1:13" ht="15" customHeight="1">
      <c r="A322" s="163">
        <v>3400</v>
      </c>
      <c r="B322" s="163">
        <v>3420</v>
      </c>
      <c r="C322" s="163">
        <v>114990</v>
      </c>
      <c r="D322" s="163">
        <v>91080</v>
      </c>
      <c r="E322" s="163">
        <v>54640</v>
      </c>
      <c r="F322" s="163">
        <v>41510</v>
      </c>
      <c r="G322" s="163">
        <v>34500</v>
      </c>
      <c r="H322" s="163">
        <v>29250</v>
      </c>
      <c r="I322" s="163">
        <v>24000</v>
      </c>
      <c r="J322" s="163">
        <v>18750</v>
      </c>
      <c r="K322" s="163">
        <v>15370</v>
      </c>
      <c r="L322" s="163">
        <v>12000</v>
      </c>
      <c r="M322" s="163">
        <v>8620</v>
      </c>
    </row>
    <row r="323" spans="1:13" ht="15" customHeight="1">
      <c r="A323" s="163">
        <v>3420</v>
      </c>
      <c r="B323" s="163">
        <v>3440</v>
      </c>
      <c r="C323" s="163">
        <v>117440</v>
      </c>
      <c r="D323" s="163">
        <v>92790</v>
      </c>
      <c r="E323" s="163">
        <v>56200</v>
      </c>
      <c r="F323" s="163">
        <v>43080</v>
      </c>
      <c r="G323" s="163">
        <v>35130</v>
      </c>
      <c r="H323" s="163">
        <v>29880</v>
      </c>
      <c r="I323" s="163">
        <v>24630</v>
      </c>
      <c r="J323" s="163">
        <v>19380</v>
      </c>
      <c r="K323" s="163">
        <v>15780</v>
      </c>
      <c r="L323" s="163">
        <v>12400</v>
      </c>
      <c r="M323" s="163">
        <v>9030</v>
      </c>
    </row>
    <row r="324" spans="1:13" ht="15" customHeight="1">
      <c r="A324" s="163">
        <v>3440</v>
      </c>
      <c r="B324" s="163">
        <v>3460</v>
      </c>
      <c r="C324" s="163">
        <v>119880</v>
      </c>
      <c r="D324" s="163">
        <v>94880</v>
      </c>
      <c r="E324" s="163">
        <v>57770</v>
      </c>
      <c r="F324" s="163">
        <v>44640</v>
      </c>
      <c r="G324" s="163">
        <v>35750</v>
      </c>
      <c r="H324" s="163">
        <v>30500</v>
      </c>
      <c r="I324" s="163">
        <v>25250</v>
      </c>
      <c r="J324" s="163">
        <v>20000</v>
      </c>
      <c r="K324" s="163">
        <v>16180</v>
      </c>
      <c r="L324" s="163">
        <v>12800</v>
      </c>
      <c r="M324" s="163">
        <v>9430</v>
      </c>
    </row>
    <row r="325" spans="1:13" ht="15" customHeight="1">
      <c r="A325" s="163">
        <v>3460</v>
      </c>
      <c r="B325" s="163">
        <v>3480</v>
      </c>
      <c r="C325" s="163">
        <v>122330</v>
      </c>
      <c r="D325" s="163">
        <v>97330</v>
      </c>
      <c r="E325" s="163">
        <v>59330</v>
      </c>
      <c r="F325" s="163">
        <v>46210</v>
      </c>
      <c r="G325" s="163">
        <v>36380</v>
      </c>
      <c r="H325" s="163">
        <v>31130</v>
      </c>
      <c r="I325" s="163">
        <v>25880</v>
      </c>
      <c r="J325" s="163">
        <v>20630</v>
      </c>
      <c r="K325" s="163">
        <v>16580</v>
      </c>
      <c r="L325" s="163">
        <v>13210</v>
      </c>
      <c r="M325" s="163">
        <v>9830</v>
      </c>
    </row>
    <row r="326" spans="1:13" ht="15" customHeight="1">
      <c r="A326" s="163">
        <v>3480</v>
      </c>
      <c r="B326" s="163">
        <v>3500</v>
      </c>
      <c r="C326" s="163">
        <v>124770</v>
      </c>
      <c r="D326" s="163">
        <v>99770</v>
      </c>
      <c r="E326" s="163">
        <v>60900</v>
      </c>
      <c r="F326" s="163">
        <v>47770</v>
      </c>
      <c r="G326" s="163">
        <v>37010</v>
      </c>
      <c r="H326" s="163">
        <v>31760</v>
      </c>
      <c r="I326" s="163">
        <v>26510</v>
      </c>
      <c r="J326" s="163">
        <v>21260</v>
      </c>
      <c r="K326" s="163">
        <v>16980</v>
      </c>
      <c r="L326" s="163">
        <v>13610</v>
      </c>
      <c r="M326" s="163">
        <v>10230</v>
      </c>
    </row>
    <row r="327" spans="1:13" ht="15" customHeight="1">
      <c r="A327" s="163">
        <v>3500</v>
      </c>
      <c r="B327" s="163">
        <v>3520</v>
      </c>
      <c r="C327" s="163">
        <v>127220</v>
      </c>
      <c r="D327" s="163">
        <v>102220</v>
      </c>
      <c r="E327" s="163">
        <v>62460</v>
      </c>
      <c r="F327" s="163">
        <v>49340</v>
      </c>
      <c r="G327" s="163">
        <v>37630</v>
      </c>
      <c r="H327" s="163">
        <v>32380</v>
      </c>
      <c r="I327" s="163">
        <v>27130</v>
      </c>
      <c r="J327" s="163">
        <v>21880</v>
      </c>
      <c r="K327" s="163">
        <v>17390</v>
      </c>
      <c r="L327" s="163">
        <v>14010</v>
      </c>
      <c r="M327" s="163">
        <v>10640</v>
      </c>
    </row>
    <row r="328" spans="1:13" ht="15" customHeight="1">
      <c r="A328" s="163">
        <v>3520</v>
      </c>
      <c r="B328" s="163">
        <v>3540</v>
      </c>
      <c r="C328" s="163">
        <v>129660</v>
      </c>
      <c r="D328" s="163">
        <v>104660</v>
      </c>
      <c r="E328" s="163">
        <v>64030</v>
      </c>
      <c r="F328" s="163">
        <v>50900</v>
      </c>
      <c r="G328" s="163">
        <v>38260</v>
      </c>
      <c r="H328" s="163">
        <v>33010</v>
      </c>
      <c r="I328" s="163">
        <v>27760</v>
      </c>
      <c r="J328" s="163">
        <v>22510</v>
      </c>
      <c r="K328" s="163">
        <v>17790</v>
      </c>
      <c r="L328" s="163">
        <v>14410</v>
      </c>
      <c r="M328" s="163">
        <v>11040</v>
      </c>
    </row>
    <row r="329" spans="1:13" ht="15" customHeight="1">
      <c r="A329" s="163">
        <v>3540</v>
      </c>
      <c r="B329" s="163">
        <v>3560</v>
      </c>
      <c r="C329" s="163">
        <v>132110</v>
      </c>
      <c r="D329" s="163">
        <v>107110</v>
      </c>
      <c r="E329" s="163">
        <v>65590</v>
      </c>
      <c r="F329" s="163">
        <v>52460</v>
      </c>
      <c r="G329" s="163">
        <v>39340</v>
      </c>
      <c r="H329" s="163">
        <v>33630</v>
      </c>
      <c r="I329" s="163">
        <v>28380</v>
      </c>
      <c r="J329" s="163">
        <v>23130</v>
      </c>
      <c r="K329" s="163">
        <v>18190</v>
      </c>
      <c r="L329" s="163">
        <v>14820</v>
      </c>
      <c r="M329" s="163">
        <v>11440</v>
      </c>
    </row>
    <row r="330" spans="1:13" ht="15" customHeight="1">
      <c r="A330" s="163">
        <v>3560</v>
      </c>
      <c r="B330" s="163">
        <v>3580</v>
      </c>
      <c r="C330" s="163">
        <v>134550</v>
      </c>
      <c r="D330" s="163">
        <v>109550</v>
      </c>
      <c r="E330" s="163">
        <v>67150</v>
      </c>
      <c r="F330" s="163">
        <v>54030</v>
      </c>
      <c r="G330" s="163">
        <v>40900</v>
      </c>
      <c r="H330" s="163">
        <v>34260</v>
      </c>
      <c r="I330" s="163">
        <v>29010</v>
      </c>
      <c r="J330" s="163">
        <v>23760</v>
      </c>
      <c r="K330" s="163">
        <v>18590</v>
      </c>
      <c r="L330" s="163">
        <v>15220</v>
      </c>
      <c r="M330" s="163">
        <v>11840</v>
      </c>
    </row>
    <row r="331" spans="1:13" ht="15" customHeight="1">
      <c r="A331" s="163">
        <v>3580</v>
      </c>
      <c r="B331" s="163">
        <v>3600</v>
      </c>
      <c r="C331" s="163">
        <v>137000</v>
      </c>
      <c r="D331" s="163">
        <v>112000</v>
      </c>
      <c r="E331" s="163">
        <v>68720</v>
      </c>
      <c r="F331" s="163">
        <v>55590</v>
      </c>
      <c r="G331" s="163">
        <v>42470</v>
      </c>
      <c r="H331" s="163">
        <v>34880</v>
      </c>
      <c r="I331" s="163">
        <v>29630</v>
      </c>
      <c r="J331" s="163">
        <v>24380</v>
      </c>
      <c r="K331" s="163">
        <v>19130</v>
      </c>
      <c r="L331" s="163">
        <v>15620</v>
      </c>
      <c r="M331" s="163">
        <v>12250</v>
      </c>
    </row>
    <row r="332" spans="1:13" ht="15" customHeight="1">
      <c r="A332" s="163">
        <v>3600</v>
      </c>
      <c r="B332" s="163">
        <v>3620</v>
      </c>
      <c r="C332" s="163">
        <v>139440</v>
      </c>
      <c r="D332" s="163">
        <v>114440</v>
      </c>
      <c r="E332" s="163">
        <v>70280</v>
      </c>
      <c r="F332" s="163">
        <v>57160</v>
      </c>
      <c r="G332" s="163">
        <v>44030</v>
      </c>
      <c r="H332" s="163">
        <v>35510</v>
      </c>
      <c r="I332" s="163">
        <v>30260</v>
      </c>
      <c r="J332" s="163">
        <v>25010</v>
      </c>
      <c r="K332" s="163">
        <v>19760</v>
      </c>
      <c r="L332" s="163">
        <v>16020</v>
      </c>
      <c r="M332" s="163">
        <v>12650</v>
      </c>
    </row>
    <row r="333" spans="1:13" ht="15" customHeight="1">
      <c r="A333" s="163">
        <v>3620</v>
      </c>
      <c r="B333" s="163">
        <v>3640</v>
      </c>
      <c r="C333" s="163">
        <v>141890</v>
      </c>
      <c r="D333" s="163">
        <v>116890</v>
      </c>
      <c r="E333" s="163">
        <v>71850</v>
      </c>
      <c r="F333" s="163">
        <v>58720</v>
      </c>
      <c r="G333" s="163">
        <v>45600</v>
      </c>
      <c r="H333" s="163">
        <v>36140</v>
      </c>
      <c r="I333" s="163">
        <v>30890</v>
      </c>
      <c r="J333" s="163">
        <v>25640</v>
      </c>
      <c r="K333" s="163">
        <v>20390</v>
      </c>
      <c r="L333" s="163">
        <v>16420</v>
      </c>
      <c r="M333" s="163">
        <v>13050</v>
      </c>
    </row>
    <row r="334" spans="1:13" ht="15" customHeight="1">
      <c r="A334" s="163">
        <v>3640</v>
      </c>
      <c r="B334" s="163">
        <v>3660</v>
      </c>
      <c r="C334" s="163">
        <v>144330</v>
      </c>
      <c r="D334" s="163">
        <v>119330</v>
      </c>
      <c r="E334" s="163">
        <v>73410</v>
      </c>
      <c r="F334" s="163">
        <v>60290</v>
      </c>
      <c r="G334" s="163">
        <v>47160</v>
      </c>
      <c r="H334" s="163">
        <v>36760</v>
      </c>
      <c r="I334" s="163">
        <v>31510</v>
      </c>
      <c r="J334" s="163">
        <v>26260</v>
      </c>
      <c r="K334" s="163">
        <v>21010</v>
      </c>
      <c r="L334" s="163">
        <v>16830</v>
      </c>
      <c r="M334" s="163">
        <v>13450</v>
      </c>
    </row>
    <row r="335" spans="1:13" ht="15" customHeight="1">
      <c r="A335" s="163">
        <v>3660</v>
      </c>
      <c r="B335" s="163">
        <v>3680</v>
      </c>
      <c r="C335" s="163">
        <v>146780</v>
      </c>
      <c r="D335" s="163">
        <v>121780</v>
      </c>
      <c r="E335" s="163">
        <v>74980</v>
      </c>
      <c r="F335" s="163">
        <v>61850</v>
      </c>
      <c r="G335" s="163">
        <v>48730</v>
      </c>
      <c r="H335" s="163">
        <v>37390</v>
      </c>
      <c r="I335" s="163">
        <v>32140</v>
      </c>
      <c r="J335" s="163">
        <v>26890</v>
      </c>
      <c r="K335" s="163">
        <v>21640</v>
      </c>
      <c r="L335" s="163">
        <v>17230</v>
      </c>
      <c r="M335" s="163">
        <v>13850</v>
      </c>
    </row>
    <row r="336" spans="1:13" ht="15" customHeight="1">
      <c r="A336" s="163">
        <v>3680</v>
      </c>
      <c r="B336" s="163">
        <v>3700</v>
      </c>
      <c r="C336" s="163">
        <v>149220</v>
      </c>
      <c r="D336" s="163">
        <v>124220</v>
      </c>
      <c r="E336" s="163">
        <v>76540</v>
      </c>
      <c r="F336" s="163">
        <v>63420</v>
      </c>
      <c r="G336" s="163">
        <v>50290</v>
      </c>
      <c r="H336" s="163">
        <v>38010</v>
      </c>
      <c r="I336" s="163">
        <v>32760</v>
      </c>
      <c r="J336" s="163">
        <v>27510</v>
      </c>
      <c r="K336" s="163">
        <v>22260</v>
      </c>
      <c r="L336" s="163">
        <v>17630</v>
      </c>
      <c r="M336" s="163">
        <v>14260</v>
      </c>
    </row>
    <row r="337" spans="1:13" ht="15" customHeight="1">
      <c r="A337" s="163">
        <v>3700</v>
      </c>
      <c r="B337" s="163">
        <v>3720</v>
      </c>
      <c r="C337" s="163">
        <v>151670</v>
      </c>
      <c r="D337" s="163">
        <v>126670</v>
      </c>
      <c r="E337" s="163">
        <v>78110</v>
      </c>
      <c r="F337" s="163">
        <v>64980</v>
      </c>
      <c r="G337" s="163">
        <v>51860</v>
      </c>
      <c r="H337" s="163">
        <v>38730</v>
      </c>
      <c r="I337" s="163">
        <v>33390</v>
      </c>
      <c r="J337" s="163">
        <v>28140</v>
      </c>
      <c r="K337" s="163">
        <v>22890</v>
      </c>
      <c r="L337" s="163">
        <v>18030</v>
      </c>
      <c r="M337" s="163">
        <v>14660</v>
      </c>
    </row>
    <row r="338" spans="1:13" ht="15" customHeight="1">
      <c r="A338" s="163">
        <v>3720</v>
      </c>
      <c r="B338" s="163">
        <v>3740</v>
      </c>
      <c r="C338" s="163">
        <v>154110</v>
      </c>
      <c r="D338" s="163">
        <v>129110</v>
      </c>
      <c r="E338" s="163">
        <v>79670</v>
      </c>
      <c r="F338" s="163">
        <v>66550</v>
      </c>
      <c r="G338" s="163">
        <v>53420</v>
      </c>
      <c r="H338" s="163">
        <v>40300</v>
      </c>
      <c r="I338" s="163">
        <v>34020</v>
      </c>
      <c r="J338" s="163">
        <v>28770</v>
      </c>
      <c r="K338" s="163">
        <v>23520</v>
      </c>
      <c r="L338" s="163">
        <v>18440</v>
      </c>
      <c r="M338" s="163">
        <v>15060</v>
      </c>
    </row>
    <row r="339" spans="1:13" ht="15" customHeight="1">
      <c r="A339" s="163">
        <v>3740</v>
      </c>
      <c r="B339" s="163">
        <v>3760</v>
      </c>
      <c r="C339" s="163">
        <v>156560</v>
      </c>
      <c r="D339" s="163">
        <v>131560</v>
      </c>
      <c r="E339" s="163">
        <v>81230</v>
      </c>
      <c r="F339" s="163">
        <v>68110</v>
      </c>
      <c r="G339" s="163">
        <v>54980</v>
      </c>
      <c r="H339" s="163">
        <v>41860</v>
      </c>
      <c r="I339" s="163">
        <v>34640</v>
      </c>
      <c r="J339" s="163">
        <v>29390</v>
      </c>
      <c r="K339" s="163">
        <v>24140</v>
      </c>
      <c r="L339" s="163">
        <v>18890</v>
      </c>
      <c r="M339" s="163">
        <v>15460</v>
      </c>
    </row>
    <row r="340" spans="1:13" ht="15" customHeight="1">
      <c r="A340" s="163">
        <v>3760</v>
      </c>
      <c r="B340" s="163">
        <v>3780</v>
      </c>
      <c r="C340" s="163">
        <v>163920</v>
      </c>
      <c r="D340" s="163">
        <v>136090</v>
      </c>
      <c r="E340" s="163">
        <v>84260</v>
      </c>
      <c r="F340" s="163">
        <v>71130</v>
      </c>
      <c r="G340" s="163">
        <v>58010</v>
      </c>
      <c r="H340" s="163">
        <v>44880</v>
      </c>
      <c r="I340" s="163">
        <v>35850</v>
      </c>
      <c r="J340" s="163">
        <v>30600</v>
      </c>
      <c r="K340" s="163">
        <v>25350</v>
      </c>
      <c r="L340" s="163">
        <v>20100</v>
      </c>
      <c r="M340" s="163">
        <v>16240</v>
      </c>
    </row>
    <row r="341" spans="1:13" ht="15" customHeight="1">
      <c r="A341" s="163">
        <v>3780</v>
      </c>
      <c r="B341" s="163">
        <v>3800</v>
      </c>
      <c r="C341" s="163">
        <v>166590</v>
      </c>
      <c r="D341" s="163">
        <v>138740</v>
      </c>
      <c r="E341" s="163">
        <v>85970</v>
      </c>
      <c r="F341" s="163">
        <v>72850</v>
      </c>
      <c r="G341" s="163">
        <v>59720</v>
      </c>
      <c r="H341" s="163">
        <v>46600</v>
      </c>
      <c r="I341" s="163">
        <v>36540</v>
      </c>
      <c r="J341" s="163">
        <v>31290</v>
      </c>
      <c r="K341" s="163">
        <v>26040</v>
      </c>
      <c r="L341" s="163">
        <v>20790</v>
      </c>
      <c r="M341" s="163">
        <v>16680</v>
      </c>
    </row>
    <row r="342" spans="1:13" ht="15" customHeight="1">
      <c r="A342" s="163">
        <v>3800</v>
      </c>
      <c r="B342" s="163">
        <v>3820</v>
      </c>
      <c r="C342" s="163">
        <v>169260</v>
      </c>
      <c r="D342" s="163">
        <v>141400</v>
      </c>
      <c r="E342" s="163">
        <v>87680</v>
      </c>
      <c r="F342" s="163">
        <v>74560</v>
      </c>
      <c r="G342" s="163">
        <v>61430</v>
      </c>
      <c r="H342" s="163">
        <v>48310</v>
      </c>
      <c r="I342" s="163">
        <v>37220</v>
      </c>
      <c r="J342" s="163">
        <v>31970</v>
      </c>
      <c r="K342" s="163">
        <v>26720</v>
      </c>
      <c r="L342" s="163">
        <v>21470</v>
      </c>
      <c r="M342" s="163">
        <v>17120</v>
      </c>
    </row>
    <row r="343" spans="1:13" ht="15" customHeight="1">
      <c r="A343" s="163">
        <v>3820</v>
      </c>
      <c r="B343" s="163">
        <v>3840</v>
      </c>
      <c r="C343" s="163">
        <v>171930</v>
      </c>
      <c r="D343" s="163">
        <v>144050</v>
      </c>
      <c r="E343" s="163">
        <v>89390</v>
      </c>
      <c r="F343" s="163">
        <v>76270</v>
      </c>
      <c r="G343" s="163">
        <v>63140</v>
      </c>
      <c r="H343" s="163">
        <v>50020</v>
      </c>
      <c r="I343" s="163">
        <v>37900</v>
      </c>
      <c r="J343" s="163">
        <v>32650</v>
      </c>
      <c r="K343" s="163">
        <v>27400</v>
      </c>
      <c r="L343" s="163">
        <v>22150</v>
      </c>
      <c r="M343" s="163">
        <v>17560</v>
      </c>
    </row>
    <row r="344" spans="1:13" ht="15" customHeight="1">
      <c r="A344" s="163">
        <v>3840</v>
      </c>
      <c r="B344" s="163">
        <v>3860</v>
      </c>
      <c r="C344" s="163">
        <v>174600</v>
      </c>
      <c r="D344" s="163">
        <v>146710</v>
      </c>
      <c r="E344" s="163">
        <v>91100</v>
      </c>
      <c r="F344" s="163">
        <v>77980</v>
      </c>
      <c r="G344" s="163">
        <v>64850</v>
      </c>
      <c r="H344" s="163">
        <v>51730</v>
      </c>
      <c r="I344" s="163">
        <v>38600</v>
      </c>
      <c r="J344" s="163">
        <v>33340</v>
      </c>
      <c r="K344" s="163">
        <v>28090</v>
      </c>
      <c r="L344" s="163">
        <v>22840</v>
      </c>
      <c r="M344" s="163">
        <v>18000</v>
      </c>
    </row>
    <row r="345" spans="1:13" ht="15" customHeight="1">
      <c r="A345" s="163">
        <v>3860</v>
      </c>
      <c r="B345" s="163">
        <v>3880</v>
      </c>
      <c r="C345" s="163">
        <v>177270</v>
      </c>
      <c r="D345" s="163">
        <v>149360</v>
      </c>
      <c r="E345" s="163">
        <v>92820</v>
      </c>
      <c r="F345" s="163">
        <v>79690</v>
      </c>
      <c r="G345" s="163">
        <v>66570</v>
      </c>
      <c r="H345" s="163">
        <v>53440</v>
      </c>
      <c r="I345" s="163">
        <v>40320</v>
      </c>
      <c r="J345" s="163">
        <v>34020</v>
      </c>
      <c r="K345" s="163">
        <v>28770</v>
      </c>
      <c r="L345" s="163">
        <v>23520</v>
      </c>
      <c r="M345" s="163">
        <v>18440</v>
      </c>
    </row>
    <row r="346" spans="1:13" ht="15" customHeight="1">
      <c r="A346" s="163">
        <v>3880</v>
      </c>
      <c r="B346" s="163">
        <v>3900</v>
      </c>
      <c r="C346" s="163">
        <v>179940</v>
      </c>
      <c r="D346" s="163">
        <v>152020</v>
      </c>
      <c r="E346" s="163">
        <v>94920</v>
      </c>
      <c r="F346" s="163">
        <v>81400</v>
      </c>
      <c r="G346" s="163">
        <v>68280</v>
      </c>
      <c r="H346" s="163">
        <v>55150</v>
      </c>
      <c r="I346" s="163">
        <v>42030</v>
      </c>
      <c r="J346" s="163">
        <v>34710</v>
      </c>
      <c r="K346" s="163">
        <v>29460</v>
      </c>
      <c r="L346" s="163">
        <v>24210</v>
      </c>
      <c r="M346" s="163">
        <v>18960</v>
      </c>
    </row>
    <row r="347" spans="1:13" ht="15" customHeight="1">
      <c r="A347" s="163">
        <v>3900</v>
      </c>
      <c r="B347" s="163">
        <v>3920</v>
      </c>
      <c r="C347" s="163">
        <v>182610</v>
      </c>
      <c r="D347" s="163">
        <v>154670</v>
      </c>
      <c r="E347" s="163">
        <v>97370</v>
      </c>
      <c r="F347" s="163">
        <v>83110</v>
      </c>
      <c r="G347" s="163">
        <v>69990</v>
      </c>
      <c r="H347" s="163">
        <v>56860</v>
      </c>
      <c r="I347" s="163">
        <v>43740</v>
      </c>
      <c r="J347" s="163">
        <v>35390</v>
      </c>
      <c r="K347" s="163">
        <v>30140</v>
      </c>
      <c r="L347" s="163">
        <v>24890</v>
      </c>
      <c r="M347" s="163">
        <v>19640</v>
      </c>
    </row>
    <row r="348" spans="1:13" ht="15" customHeight="1">
      <c r="A348" s="163">
        <v>3920</v>
      </c>
      <c r="B348" s="163">
        <v>3940</v>
      </c>
      <c r="C348" s="163">
        <v>185280</v>
      </c>
      <c r="D348" s="163">
        <v>157330</v>
      </c>
      <c r="E348" s="163">
        <v>99810</v>
      </c>
      <c r="F348" s="163">
        <v>84830</v>
      </c>
      <c r="G348" s="163">
        <v>71700</v>
      </c>
      <c r="H348" s="163">
        <v>58580</v>
      </c>
      <c r="I348" s="163">
        <v>45450</v>
      </c>
      <c r="J348" s="163">
        <v>36080</v>
      </c>
      <c r="K348" s="163">
        <v>30830</v>
      </c>
      <c r="L348" s="163">
        <v>25580</v>
      </c>
      <c r="M348" s="163">
        <v>20330</v>
      </c>
    </row>
    <row r="349" spans="1:13" ht="15" customHeight="1">
      <c r="A349" s="163">
        <v>3940</v>
      </c>
      <c r="B349" s="163">
        <v>3960</v>
      </c>
      <c r="C349" s="163">
        <v>187950</v>
      </c>
      <c r="D349" s="163">
        <v>159980</v>
      </c>
      <c r="E349" s="163">
        <v>102260</v>
      </c>
      <c r="F349" s="163">
        <v>86540</v>
      </c>
      <c r="G349" s="163">
        <v>73410</v>
      </c>
      <c r="H349" s="163">
        <v>60290</v>
      </c>
      <c r="I349" s="163">
        <v>47160</v>
      </c>
      <c r="J349" s="163">
        <v>36760</v>
      </c>
      <c r="K349" s="163">
        <v>31510</v>
      </c>
      <c r="L349" s="163">
        <v>26260</v>
      </c>
      <c r="M349" s="163">
        <v>21010</v>
      </c>
    </row>
    <row r="350" spans="1:13" ht="15" customHeight="1">
      <c r="A350" s="163">
        <v>3960</v>
      </c>
      <c r="B350" s="163">
        <v>3980</v>
      </c>
      <c r="C350" s="163">
        <v>190620</v>
      </c>
      <c r="D350" s="163">
        <v>162640</v>
      </c>
      <c r="E350" s="163">
        <v>104700</v>
      </c>
      <c r="F350" s="163">
        <v>88250</v>
      </c>
      <c r="G350" s="163">
        <v>75120</v>
      </c>
      <c r="H350" s="163">
        <v>62000</v>
      </c>
      <c r="I350" s="163">
        <v>48870</v>
      </c>
      <c r="J350" s="163">
        <v>37450</v>
      </c>
      <c r="K350" s="163">
        <v>32200</v>
      </c>
      <c r="L350" s="163">
        <v>26950</v>
      </c>
      <c r="M350" s="163">
        <v>21700</v>
      </c>
    </row>
    <row r="351" spans="1:13" ht="15" customHeight="1">
      <c r="A351" s="163">
        <v>3980</v>
      </c>
      <c r="B351" s="163">
        <v>4000</v>
      </c>
      <c r="C351" s="163">
        <v>193290</v>
      </c>
      <c r="D351" s="163">
        <v>165290</v>
      </c>
      <c r="E351" s="163">
        <v>107150</v>
      </c>
      <c r="F351" s="163">
        <v>89960</v>
      </c>
      <c r="G351" s="163">
        <v>76840</v>
      </c>
      <c r="H351" s="163">
        <v>63710</v>
      </c>
      <c r="I351" s="163">
        <v>50590</v>
      </c>
      <c r="J351" s="163">
        <v>38130</v>
      </c>
      <c r="K351" s="163">
        <v>32880</v>
      </c>
      <c r="L351" s="163">
        <v>27630</v>
      </c>
      <c r="M351" s="163">
        <v>22380</v>
      </c>
    </row>
    <row r="352" spans="1:13" ht="15" customHeight="1">
      <c r="A352" s="163">
        <v>4000</v>
      </c>
      <c r="B352" s="163">
        <v>4020</v>
      </c>
      <c r="C352" s="163">
        <v>195960</v>
      </c>
      <c r="D352" s="163">
        <v>167950</v>
      </c>
      <c r="E352" s="163">
        <v>109590</v>
      </c>
      <c r="F352" s="163">
        <v>91670</v>
      </c>
      <c r="G352" s="163">
        <v>78550</v>
      </c>
      <c r="H352" s="163">
        <v>65420</v>
      </c>
      <c r="I352" s="163">
        <v>52300</v>
      </c>
      <c r="J352" s="163">
        <v>39170</v>
      </c>
      <c r="K352" s="163">
        <v>33570</v>
      </c>
      <c r="L352" s="163">
        <v>28320</v>
      </c>
      <c r="M352" s="163">
        <v>23070</v>
      </c>
    </row>
    <row r="353" spans="1:13" ht="15" customHeight="1">
      <c r="A353" s="163">
        <v>4020</v>
      </c>
      <c r="B353" s="163">
        <v>4040</v>
      </c>
      <c r="C353" s="163">
        <v>198630</v>
      </c>
      <c r="D353" s="163">
        <v>170600</v>
      </c>
      <c r="E353" s="163">
        <v>112040</v>
      </c>
      <c r="F353" s="163">
        <v>93380</v>
      </c>
      <c r="G353" s="163">
        <v>80260</v>
      </c>
      <c r="H353" s="163">
        <v>67130</v>
      </c>
      <c r="I353" s="163">
        <v>54010</v>
      </c>
      <c r="J353" s="163">
        <v>40880</v>
      </c>
      <c r="K353" s="163">
        <v>34250</v>
      </c>
      <c r="L353" s="163">
        <v>29000</v>
      </c>
      <c r="M353" s="163">
        <v>23750</v>
      </c>
    </row>
    <row r="354" spans="1:13" ht="15" customHeight="1">
      <c r="A354" s="163">
        <v>4040</v>
      </c>
      <c r="B354" s="163">
        <v>4060</v>
      </c>
      <c r="C354" s="163">
        <v>201300</v>
      </c>
      <c r="D354" s="163">
        <v>173260</v>
      </c>
      <c r="E354" s="163">
        <v>114480</v>
      </c>
      <c r="F354" s="163">
        <v>95730</v>
      </c>
      <c r="G354" s="163">
        <v>81970</v>
      </c>
      <c r="H354" s="163">
        <v>68840</v>
      </c>
      <c r="I354" s="163">
        <v>55720</v>
      </c>
      <c r="J354" s="163">
        <v>42590</v>
      </c>
      <c r="K354" s="163">
        <v>34930</v>
      </c>
      <c r="L354" s="163">
        <v>29680</v>
      </c>
      <c r="M354" s="163">
        <v>24430</v>
      </c>
    </row>
    <row r="355" spans="1:13" ht="15" customHeight="1">
      <c r="A355" s="163">
        <v>4060</v>
      </c>
      <c r="B355" s="163">
        <v>4080</v>
      </c>
      <c r="C355" s="163">
        <v>203970</v>
      </c>
      <c r="D355" s="163">
        <v>175910</v>
      </c>
      <c r="E355" s="163">
        <v>116930</v>
      </c>
      <c r="F355" s="163">
        <v>98180</v>
      </c>
      <c r="G355" s="163">
        <v>83680</v>
      </c>
      <c r="H355" s="163">
        <v>70560</v>
      </c>
      <c r="I355" s="163">
        <v>57430</v>
      </c>
      <c r="J355" s="163">
        <v>44310</v>
      </c>
      <c r="K355" s="163">
        <v>35620</v>
      </c>
      <c r="L355" s="163">
        <v>30370</v>
      </c>
      <c r="M355" s="163">
        <v>25120</v>
      </c>
    </row>
    <row r="356" spans="1:13" ht="15" customHeight="1">
      <c r="A356" s="163">
        <v>4080</v>
      </c>
      <c r="B356" s="163">
        <v>4100</v>
      </c>
      <c r="C356" s="163">
        <v>206640</v>
      </c>
      <c r="D356" s="163">
        <v>178570</v>
      </c>
      <c r="E356" s="163">
        <v>119370</v>
      </c>
      <c r="F356" s="163">
        <v>100620</v>
      </c>
      <c r="G356" s="163">
        <v>85390</v>
      </c>
      <c r="H356" s="163">
        <v>72270</v>
      </c>
      <c r="I356" s="163">
        <v>59140</v>
      </c>
      <c r="J356" s="163">
        <v>46020</v>
      </c>
      <c r="K356" s="163">
        <v>36300</v>
      </c>
      <c r="L356" s="163">
        <v>31050</v>
      </c>
      <c r="M356" s="163">
        <v>25800</v>
      </c>
    </row>
    <row r="357" spans="1:13" ht="15" customHeight="1">
      <c r="A357" s="163">
        <v>4100</v>
      </c>
      <c r="B357" s="163">
        <v>4120</v>
      </c>
      <c r="C357" s="163">
        <v>209310</v>
      </c>
      <c r="D357" s="163">
        <v>181220</v>
      </c>
      <c r="E357" s="163">
        <v>121820</v>
      </c>
      <c r="F357" s="163">
        <v>103070</v>
      </c>
      <c r="G357" s="163">
        <v>87100</v>
      </c>
      <c r="H357" s="163">
        <v>73980</v>
      </c>
      <c r="I357" s="163">
        <v>60850</v>
      </c>
      <c r="J357" s="163">
        <v>47730</v>
      </c>
      <c r="K357" s="163">
        <v>36990</v>
      </c>
      <c r="L357" s="163">
        <v>31740</v>
      </c>
      <c r="M357" s="163">
        <v>26490</v>
      </c>
    </row>
    <row r="358" spans="1:13" ht="15" customHeight="1">
      <c r="A358" s="163">
        <v>4120</v>
      </c>
      <c r="B358" s="163">
        <v>4140</v>
      </c>
      <c r="C358" s="163">
        <v>211980</v>
      </c>
      <c r="D358" s="163">
        <v>183880</v>
      </c>
      <c r="E358" s="163">
        <v>124260</v>
      </c>
      <c r="F358" s="163">
        <v>105510</v>
      </c>
      <c r="G358" s="163">
        <v>88820</v>
      </c>
      <c r="H358" s="163">
        <v>75690</v>
      </c>
      <c r="I358" s="163">
        <v>62570</v>
      </c>
      <c r="J358" s="163">
        <v>49440</v>
      </c>
      <c r="K358" s="163">
        <v>37670</v>
      </c>
      <c r="L358" s="163">
        <v>32420</v>
      </c>
      <c r="M358" s="163">
        <v>27170</v>
      </c>
    </row>
    <row r="359" spans="1:13" ht="15" customHeight="1">
      <c r="A359" s="163">
        <v>4140</v>
      </c>
      <c r="B359" s="163">
        <v>4160</v>
      </c>
      <c r="C359" s="163">
        <v>214650</v>
      </c>
      <c r="D359" s="163">
        <v>186530</v>
      </c>
      <c r="E359" s="163">
        <v>126710</v>
      </c>
      <c r="F359" s="163">
        <v>107960</v>
      </c>
      <c r="G359" s="163">
        <v>90530</v>
      </c>
      <c r="H359" s="163">
        <v>77400</v>
      </c>
      <c r="I359" s="163">
        <v>64280</v>
      </c>
      <c r="J359" s="163">
        <v>51150</v>
      </c>
      <c r="K359" s="163">
        <v>38360</v>
      </c>
      <c r="L359" s="163">
        <v>33110</v>
      </c>
      <c r="M359" s="163">
        <v>27860</v>
      </c>
    </row>
    <row r="360" spans="1:13" ht="15" customHeight="1">
      <c r="A360" s="163">
        <v>4160</v>
      </c>
      <c r="B360" s="163">
        <v>4180</v>
      </c>
      <c r="C360" s="163">
        <v>217320</v>
      </c>
      <c r="D360" s="163">
        <v>189190</v>
      </c>
      <c r="E360" s="163">
        <v>129150</v>
      </c>
      <c r="F360" s="163">
        <v>110400</v>
      </c>
      <c r="G360" s="163">
        <v>92240</v>
      </c>
      <c r="H360" s="163">
        <v>79110</v>
      </c>
      <c r="I360" s="163">
        <v>65990</v>
      </c>
      <c r="J360" s="163">
        <v>52860</v>
      </c>
      <c r="K360" s="163">
        <v>39740</v>
      </c>
      <c r="L360" s="163">
        <v>33790</v>
      </c>
      <c r="M360" s="163">
        <v>28540</v>
      </c>
    </row>
    <row r="361" spans="1:13" ht="15" customHeight="1">
      <c r="A361" s="163">
        <v>4180</v>
      </c>
      <c r="B361" s="163">
        <v>4200</v>
      </c>
      <c r="C361" s="163">
        <v>219990</v>
      </c>
      <c r="D361" s="163">
        <v>191840</v>
      </c>
      <c r="E361" s="163">
        <v>131600</v>
      </c>
      <c r="F361" s="163">
        <v>112850</v>
      </c>
      <c r="G361" s="163">
        <v>94100</v>
      </c>
      <c r="H361" s="163">
        <v>80830</v>
      </c>
      <c r="I361" s="163">
        <v>67700</v>
      </c>
      <c r="J361" s="163">
        <v>54580</v>
      </c>
      <c r="K361" s="163">
        <v>41450</v>
      </c>
      <c r="L361" s="163">
        <v>34480</v>
      </c>
      <c r="M361" s="163">
        <v>29230</v>
      </c>
    </row>
    <row r="362" spans="1:13" ht="15" customHeight="1">
      <c r="A362" s="163">
        <v>4200</v>
      </c>
      <c r="B362" s="163">
        <v>4220</v>
      </c>
      <c r="C362" s="163">
        <v>222660</v>
      </c>
      <c r="D362" s="163">
        <v>194500</v>
      </c>
      <c r="E362" s="163">
        <v>134040</v>
      </c>
      <c r="F362" s="163">
        <v>115290</v>
      </c>
      <c r="G362" s="163">
        <v>96540</v>
      </c>
      <c r="H362" s="163">
        <v>82540</v>
      </c>
      <c r="I362" s="163">
        <v>69410</v>
      </c>
      <c r="J362" s="163">
        <v>56290</v>
      </c>
      <c r="K362" s="163">
        <v>43160</v>
      </c>
      <c r="L362" s="163">
        <v>35160</v>
      </c>
      <c r="M362" s="163">
        <v>29910</v>
      </c>
    </row>
    <row r="363" spans="1:13" ht="15" customHeight="1">
      <c r="A363" s="163">
        <v>4220</v>
      </c>
      <c r="B363" s="163">
        <v>4240</v>
      </c>
      <c r="C363" s="163">
        <v>225330</v>
      </c>
      <c r="D363" s="163">
        <v>197150</v>
      </c>
      <c r="E363" s="163">
        <v>136490</v>
      </c>
      <c r="F363" s="163">
        <v>117740</v>
      </c>
      <c r="G363" s="163">
        <v>98990</v>
      </c>
      <c r="H363" s="163">
        <v>84250</v>
      </c>
      <c r="I363" s="163">
        <v>71120</v>
      </c>
      <c r="J363" s="163">
        <v>58000</v>
      </c>
      <c r="K363" s="163">
        <v>44870</v>
      </c>
      <c r="L363" s="163">
        <v>35850</v>
      </c>
      <c r="M363" s="163">
        <v>30600</v>
      </c>
    </row>
    <row r="364" spans="1:13" ht="15" customHeight="1">
      <c r="A364" s="163">
        <v>4240</v>
      </c>
      <c r="B364" s="163">
        <v>4260</v>
      </c>
      <c r="C364" s="163">
        <v>228000</v>
      </c>
      <c r="D364" s="163">
        <v>199810</v>
      </c>
      <c r="E364" s="163">
        <v>138930</v>
      </c>
      <c r="F364" s="163">
        <v>120180</v>
      </c>
      <c r="G364" s="163">
        <v>101430</v>
      </c>
      <c r="H364" s="163">
        <v>85960</v>
      </c>
      <c r="I364" s="163">
        <v>72830</v>
      </c>
      <c r="J364" s="163">
        <v>59710</v>
      </c>
      <c r="K364" s="163">
        <v>46580</v>
      </c>
      <c r="L364" s="163">
        <v>36530</v>
      </c>
      <c r="M364" s="163">
        <v>31280</v>
      </c>
    </row>
    <row r="365" spans="1:13" ht="15" customHeight="1">
      <c r="A365" s="163">
        <v>4260</v>
      </c>
      <c r="B365" s="163">
        <v>4280</v>
      </c>
      <c r="C365" s="163">
        <v>230670</v>
      </c>
      <c r="D365" s="163">
        <v>202460</v>
      </c>
      <c r="E365" s="163">
        <v>141380</v>
      </c>
      <c r="F365" s="163">
        <v>122630</v>
      </c>
      <c r="G365" s="163">
        <v>103880</v>
      </c>
      <c r="H365" s="163">
        <v>87670</v>
      </c>
      <c r="I365" s="163">
        <v>74550</v>
      </c>
      <c r="J365" s="163">
        <v>61420</v>
      </c>
      <c r="K365" s="163">
        <v>48300</v>
      </c>
      <c r="L365" s="163">
        <v>37220</v>
      </c>
      <c r="M365" s="163">
        <v>31970</v>
      </c>
    </row>
    <row r="366" spans="1:13" ht="15" customHeight="1">
      <c r="A366" s="163">
        <v>4280</v>
      </c>
      <c r="B366" s="163">
        <v>4300</v>
      </c>
      <c r="C366" s="163">
        <v>233340</v>
      </c>
      <c r="D366" s="163">
        <v>205120</v>
      </c>
      <c r="E366" s="163">
        <v>143820</v>
      </c>
      <c r="F366" s="163">
        <v>125070</v>
      </c>
      <c r="G366" s="163">
        <v>106320</v>
      </c>
      <c r="H366" s="163">
        <v>89380</v>
      </c>
      <c r="I366" s="163">
        <v>76260</v>
      </c>
      <c r="J366" s="163">
        <v>63130</v>
      </c>
      <c r="K366" s="163">
        <v>50010</v>
      </c>
      <c r="L366" s="163">
        <v>37900</v>
      </c>
      <c r="M366" s="163">
        <v>32650</v>
      </c>
    </row>
    <row r="367" spans="1:13" ht="15" customHeight="1">
      <c r="A367" s="163">
        <v>4300</v>
      </c>
      <c r="B367" s="163">
        <v>4320</v>
      </c>
      <c r="C367" s="163">
        <v>236010</v>
      </c>
      <c r="D367" s="163">
        <v>207770</v>
      </c>
      <c r="E367" s="163">
        <v>146270</v>
      </c>
      <c r="F367" s="163">
        <v>127520</v>
      </c>
      <c r="G367" s="163">
        <v>108770</v>
      </c>
      <c r="H367" s="163">
        <v>91090</v>
      </c>
      <c r="I367" s="163">
        <v>77970</v>
      </c>
      <c r="J367" s="163">
        <v>64840</v>
      </c>
      <c r="K367" s="163">
        <v>51720</v>
      </c>
      <c r="L367" s="163">
        <v>38590</v>
      </c>
      <c r="M367" s="163">
        <v>33330</v>
      </c>
    </row>
    <row r="368" spans="1:13" ht="15" customHeight="1">
      <c r="A368" s="163">
        <v>4320</v>
      </c>
      <c r="B368" s="163">
        <v>4340</v>
      </c>
      <c r="C368" s="163">
        <v>238680</v>
      </c>
      <c r="D368" s="163">
        <v>210430</v>
      </c>
      <c r="E368" s="163">
        <v>148710</v>
      </c>
      <c r="F368" s="163">
        <v>129960</v>
      </c>
      <c r="G368" s="163">
        <v>111210</v>
      </c>
      <c r="H368" s="163">
        <v>92810</v>
      </c>
      <c r="I368" s="163">
        <v>79680</v>
      </c>
      <c r="J368" s="163">
        <v>66560</v>
      </c>
      <c r="K368" s="163">
        <v>53430</v>
      </c>
      <c r="L368" s="163">
        <v>40310</v>
      </c>
      <c r="M368" s="163">
        <v>34020</v>
      </c>
    </row>
    <row r="369" spans="1:13" ht="15" customHeight="1">
      <c r="A369" s="163">
        <v>4340</v>
      </c>
      <c r="B369" s="163">
        <v>4360</v>
      </c>
      <c r="C369" s="163">
        <v>241350</v>
      </c>
      <c r="D369" s="163">
        <v>213080</v>
      </c>
      <c r="E369" s="163">
        <v>151160</v>
      </c>
      <c r="F369" s="163">
        <v>132410</v>
      </c>
      <c r="G369" s="163">
        <v>113660</v>
      </c>
      <c r="H369" s="163">
        <v>94910</v>
      </c>
      <c r="I369" s="163">
        <v>81390</v>
      </c>
      <c r="J369" s="163">
        <v>68270</v>
      </c>
      <c r="K369" s="163">
        <v>55140</v>
      </c>
      <c r="L369" s="163">
        <v>42020</v>
      </c>
      <c r="M369" s="163">
        <v>34700</v>
      </c>
    </row>
    <row r="370" spans="1:13" ht="15" customHeight="1">
      <c r="A370" s="163">
        <v>4360</v>
      </c>
      <c r="B370" s="163">
        <v>4380</v>
      </c>
      <c r="C370" s="163">
        <v>244020</v>
      </c>
      <c r="D370" s="163">
        <v>215740</v>
      </c>
      <c r="E370" s="163">
        <v>153600</v>
      </c>
      <c r="F370" s="163">
        <v>134850</v>
      </c>
      <c r="G370" s="163">
        <v>116100</v>
      </c>
      <c r="H370" s="163">
        <v>97350</v>
      </c>
      <c r="I370" s="163">
        <v>83100</v>
      </c>
      <c r="J370" s="163">
        <v>69980</v>
      </c>
      <c r="K370" s="163">
        <v>56850</v>
      </c>
      <c r="L370" s="163">
        <v>43730</v>
      </c>
      <c r="M370" s="163">
        <v>35390</v>
      </c>
    </row>
    <row r="371" spans="1:13" ht="15" customHeight="1">
      <c r="A371" s="163">
        <v>4380</v>
      </c>
      <c r="B371" s="163">
        <v>4400</v>
      </c>
      <c r="C371" s="163">
        <v>246690</v>
      </c>
      <c r="D371" s="163">
        <v>218390</v>
      </c>
      <c r="E371" s="163">
        <v>156050</v>
      </c>
      <c r="F371" s="163">
        <v>137300</v>
      </c>
      <c r="G371" s="163">
        <v>118550</v>
      </c>
      <c r="H371" s="163">
        <v>99800</v>
      </c>
      <c r="I371" s="163">
        <v>84820</v>
      </c>
      <c r="J371" s="163">
        <v>71690</v>
      </c>
      <c r="K371" s="163">
        <v>58570</v>
      </c>
      <c r="L371" s="163">
        <v>45440</v>
      </c>
      <c r="M371" s="163">
        <v>36070</v>
      </c>
    </row>
    <row r="372" spans="1:13" ht="15" customHeight="1">
      <c r="A372" s="163">
        <v>4400</v>
      </c>
      <c r="B372" s="163">
        <v>4420</v>
      </c>
      <c r="C372" s="163">
        <v>249360</v>
      </c>
      <c r="D372" s="163">
        <v>221050</v>
      </c>
      <c r="E372" s="163">
        <v>158490</v>
      </c>
      <c r="F372" s="163">
        <v>139740</v>
      </c>
      <c r="G372" s="163">
        <v>120990</v>
      </c>
      <c r="H372" s="163">
        <v>102240</v>
      </c>
      <c r="I372" s="163">
        <v>86530</v>
      </c>
      <c r="J372" s="163">
        <v>73400</v>
      </c>
      <c r="K372" s="163">
        <v>60280</v>
      </c>
      <c r="L372" s="163">
        <v>47150</v>
      </c>
      <c r="M372" s="163">
        <v>36760</v>
      </c>
    </row>
    <row r="373" spans="1:13" ht="15" customHeight="1">
      <c r="A373" s="163">
        <v>4420</v>
      </c>
      <c r="B373" s="163">
        <v>4440</v>
      </c>
      <c r="C373" s="163">
        <v>252030</v>
      </c>
      <c r="D373" s="163">
        <v>223700</v>
      </c>
      <c r="E373" s="163">
        <v>160940</v>
      </c>
      <c r="F373" s="163">
        <v>142190</v>
      </c>
      <c r="G373" s="163">
        <v>123440</v>
      </c>
      <c r="H373" s="163">
        <v>104690</v>
      </c>
      <c r="I373" s="163">
        <v>88240</v>
      </c>
      <c r="J373" s="163">
        <v>75110</v>
      </c>
      <c r="K373" s="163">
        <v>61990</v>
      </c>
      <c r="L373" s="163">
        <v>48860</v>
      </c>
      <c r="M373" s="163">
        <v>37440</v>
      </c>
    </row>
    <row r="374" spans="1:13" ht="15" customHeight="1">
      <c r="A374" s="163">
        <v>4440</v>
      </c>
      <c r="B374" s="163">
        <v>4460</v>
      </c>
      <c r="C374" s="163">
        <v>254700</v>
      </c>
      <c r="D374" s="163">
        <v>226360</v>
      </c>
      <c r="E374" s="163">
        <v>163380</v>
      </c>
      <c r="F374" s="163">
        <v>144630</v>
      </c>
      <c r="G374" s="163">
        <v>125880</v>
      </c>
      <c r="H374" s="163">
        <v>107130</v>
      </c>
      <c r="I374" s="163">
        <v>89950</v>
      </c>
      <c r="J374" s="163">
        <v>76820</v>
      </c>
      <c r="K374" s="163">
        <v>63700</v>
      </c>
      <c r="L374" s="163">
        <v>50570</v>
      </c>
      <c r="M374" s="163">
        <v>38130</v>
      </c>
    </row>
    <row r="375" spans="1:13" ht="15" customHeight="1">
      <c r="A375" s="163">
        <v>4460</v>
      </c>
      <c r="B375" s="163">
        <v>4480</v>
      </c>
      <c r="C375" s="163">
        <v>257370</v>
      </c>
      <c r="D375" s="163">
        <v>229010</v>
      </c>
      <c r="E375" s="163">
        <v>165830</v>
      </c>
      <c r="F375" s="163">
        <v>147080</v>
      </c>
      <c r="G375" s="163">
        <v>128330</v>
      </c>
      <c r="H375" s="163">
        <v>109580</v>
      </c>
      <c r="I375" s="163">
        <v>91660</v>
      </c>
      <c r="J375" s="163">
        <v>78540</v>
      </c>
      <c r="K375" s="163">
        <v>65410</v>
      </c>
      <c r="L375" s="163">
        <v>52290</v>
      </c>
      <c r="M375" s="163">
        <v>39160</v>
      </c>
    </row>
    <row r="376" spans="1:13" ht="15" customHeight="1">
      <c r="A376" s="163">
        <v>4480</v>
      </c>
      <c r="B376" s="163">
        <v>4500</v>
      </c>
      <c r="C376" s="163">
        <v>260040</v>
      </c>
      <c r="D376" s="163">
        <v>231670</v>
      </c>
      <c r="E376" s="163">
        <v>168270</v>
      </c>
      <c r="F376" s="163">
        <v>149520</v>
      </c>
      <c r="G376" s="163">
        <v>130770</v>
      </c>
      <c r="H376" s="163">
        <v>112020</v>
      </c>
      <c r="I376" s="163">
        <v>93370</v>
      </c>
      <c r="J376" s="163">
        <v>80250</v>
      </c>
      <c r="K376" s="163">
        <v>67120</v>
      </c>
      <c r="L376" s="163">
        <v>54000</v>
      </c>
      <c r="M376" s="163">
        <v>40870</v>
      </c>
    </row>
    <row r="377" spans="1:13" ht="15" customHeight="1">
      <c r="A377" s="163">
        <v>4500</v>
      </c>
      <c r="B377" s="163">
        <v>4520</v>
      </c>
      <c r="C377" s="163">
        <v>262840</v>
      </c>
      <c r="D377" s="163">
        <v>234460</v>
      </c>
      <c r="E377" s="163">
        <v>170850</v>
      </c>
      <c r="F377" s="163">
        <v>152100</v>
      </c>
      <c r="G377" s="163">
        <v>133350</v>
      </c>
      <c r="H377" s="163">
        <v>114600</v>
      </c>
      <c r="I377" s="163">
        <v>95850</v>
      </c>
      <c r="J377" s="163">
        <v>82050</v>
      </c>
      <c r="K377" s="163">
        <v>68930</v>
      </c>
      <c r="L377" s="163">
        <v>55800</v>
      </c>
      <c r="M377" s="163">
        <v>42680</v>
      </c>
    </row>
    <row r="378" spans="1:13" ht="15" customHeight="1">
      <c r="A378" s="163">
        <v>4520</v>
      </c>
      <c r="B378" s="163">
        <v>4540</v>
      </c>
      <c r="C378" s="163">
        <v>265650</v>
      </c>
      <c r="D378" s="163">
        <v>237250</v>
      </c>
      <c r="E378" s="163">
        <v>173430</v>
      </c>
      <c r="F378" s="163">
        <v>154680</v>
      </c>
      <c r="G378" s="163">
        <v>135930</v>
      </c>
      <c r="H378" s="163">
        <v>117180</v>
      </c>
      <c r="I378" s="163">
        <v>98430</v>
      </c>
      <c r="J378" s="163">
        <v>83860</v>
      </c>
      <c r="K378" s="163">
        <v>70730</v>
      </c>
      <c r="L378" s="163">
        <v>57610</v>
      </c>
      <c r="M378" s="163">
        <v>44480</v>
      </c>
    </row>
    <row r="379" spans="1:13" ht="15" customHeight="1">
      <c r="A379" s="163">
        <v>4540</v>
      </c>
      <c r="B379" s="163">
        <v>4560</v>
      </c>
      <c r="C379" s="163">
        <v>268450</v>
      </c>
      <c r="D379" s="163">
        <v>240040</v>
      </c>
      <c r="E379" s="163">
        <v>176010</v>
      </c>
      <c r="F379" s="163">
        <v>157260</v>
      </c>
      <c r="G379" s="163">
        <v>138510</v>
      </c>
      <c r="H379" s="163">
        <v>119760</v>
      </c>
      <c r="I379" s="163">
        <v>101010</v>
      </c>
      <c r="J379" s="163">
        <v>85670</v>
      </c>
      <c r="K379" s="163">
        <v>72540</v>
      </c>
      <c r="L379" s="163">
        <v>59420</v>
      </c>
      <c r="M379" s="163">
        <v>46290</v>
      </c>
    </row>
    <row r="380" spans="1:13" ht="15" customHeight="1">
      <c r="A380" s="163">
        <v>4560</v>
      </c>
      <c r="B380" s="163">
        <v>4580</v>
      </c>
      <c r="C380" s="163">
        <v>271260</v>
      </c>
      <c r="D380" s="163">
        <v>242830</v>
      </c>
      <c r="E380" s="163">
        <v>178590</v>
      </c>
      <c r="F380" s="163">
        <v>159840</v>
      </c>
      <c r="G380" s="163">
        <v>141090</v>
      </c>
      <c r="H380" s="163">
        <v>122340</v>
      </c>
      <c r="I380" s="163">
        <v>103590</v>
      </c>
      <c r="J380" s="163">
        <v>87470</v>
      </c>
      <c r="K380" s="163">
        <v>74350</v>
      </c>
      <c r="L380" s="163">
        <v>61220</v>
      </c>
      <c r="M380" s="163">
        <v>48100</v>
      </c>
    </row>
    <row r="381" spans="1:13" ht="15" customHeight="1">
      <c r="A381" s="163">
        <v>4580</v>
      </c>
      <c r="B381" s="163">
        <v>4600</v>
      </c>
      <c r="C381" s="163">
        <v>276560</v>
      </c>
      <c r="D381" s="163">
        <v>248120</v>
      </c>
      <c r="E381" s="163">
        <v>183670</v>
      </c>
      <c r="F381" s="163">
        <v>164920</v>
      </c>
      <c r="G381" s="163">
        <v>146170</v>
      </c>
      <c r="H381" s="163">
        <v>127420</v>
      </c>
      <c r="I381" s="163">
        <v>108670</v>
      </c>
      <c r="J381" s="163">
        <v>89920</v>
      </c>
      <c r="K381" s="163">
        <v>76150</v>
      </c>
      <c r="L381" s="163">
        <v>63030</v>
      </c>
      <c r="M381" s="163">
        <v>49900</v>
      </c>
    </row>
    <row r="382" spans="1:13" ht="15" customHeight="1">
      <c r="A382" s="163">
        <v>4600</v>
      </c>
      <c r="B382" s="163">
        <v>4620</v>
      </c>
      <c r="C382" s="163">
        <v>279370</v>
      </c>
      <c r="D382" s="163">
        <v>250910</v>
      </c>
      <c r="E382" s="163">
        <v>186250</v>
      </c>
      <c r="F382" s="163">
        <v>167500</v>
      </c>
      <c r="G382" s="163">
        <v>148750</v>
      </c>
      <c r="H382" s="163">
        <v>130000</v>
      </c>
      <c r="I382" s="163">
        <v>111250</v>
      </c>
      <c r="J382" s="163">
        <v>92500</v>
      </c>
      <c r="K382" s="163">
        <v>77960</v>
      </c>
      <c r="L382" s="163">
        <v>64830</v>
      </c>
      <c r="M382" s="163">
        <v>51710</v>
      </c>
    </row>
    <row r="383" spans="1:13" ht="15" customHeight="1">
      <c r="A383" s="163">
        <v>4620</v>
      </c>
      <c r="B383" s="163">
        <v>4640</v>
      </c>
      <c r="C383" s="163">
        <v>282170</v>
      </c>
      <c r="D383" s="163">
        <v>253700</v>
      </c>
      <c r="E383" s="163">
        <v>188830</v>
      </c>
      <c r="F383" s="163">
        <v>170080</v>
      </c>
      <c r="G383" s="163">
        <v>151330</v>
      </c>
      <c r="H383" s="163">
        <v>132580</v>
      </c>
      <c r="I383" s="163">
        <v>113830</v>
      </c>
      <c r="J383" s="163">
        <v>95080</v>
      </c>
      <c r="K383" s="163">
        <v>79760</v>
      </c>
      <c r="L383" s="163">
        <v>66640</v>
      </c>
      <c r="M383" s="163">
        <v>53510</v>
      </c>
    </row>
    <row r="384" spans="1:13" ht="15" customHeight="1">
      <c r="A384" s="163">
        <v>4640</v>
      </c>
      <c r="B384" s="163">
        <v>4660</v>
      </c>
      <c r="C384" s="163">
        <v>284980</v>
      </c>
      <c r="D384" s="163">
        <v>256490</v>
      </c>
      <c r="E384" s="163">
        <v>191410</v>
      </c>
      <c r="F384" s="163">
        <v>172660</v>
      </c>
      <c r="G384" s="163">
        <v>153910</v>
      </c>
      <c r="H384" s="163">
        <v>135160</v>
      </c>
      <c r="I384" s="163">
        <v>116410</v>
      </c>
      <c r="J384" s="163">
        <v>97660</v>
      </c>
      <c r="K384" s="163">
        <v>81570</v>
      </c>
      <c r="L384" s="163">
        <v>68450</v>
      </c>
      <c r="M384" s="163">
        <v>55320</v>
      </c>
    </row>
    <row r="385" spans="1:13" ht="15" customHeight="1">
      <c r="A385" s="163">
        <v>4660</v>
      </c>
      <c r="B385" s="163">
        <v>4680</v>
      </c>
      <c r="C385" s="163">
        <v>287780</v>
      </c>
      <c r="D385" s="163">
        <v>259280</v>
      </c>
      <c r="E385" s="163">
        <v>193990</v>
      </c>
      <c r="F385" s="163">
        <v>175240</v>
      </c>
      <c r="G385" s="163">
        <v>156490</v>
      </c>
      <c r="H385" s="163">
        <v>137740</v>
      </c>
      <c r="I385" s="163">
        <v>118990</v>
      </c>
      <c r="J385" s="163">
        <v>100240</v>
      </c>
      <c r="K385" s="163">
        <v>83380</v>
      </c>
      <c r="L385" s="163">
        <v>70250</v>
      </c>
      <c r="M385" s="163">
        <v>57130</v>
      </c>
    </row>
    <row r="386" spans="1:13" ht="15" customHeight="1">
      <c r="A386" s="163">
        <v>4680</v>
      </c>
      <c r="B386" s="163">
        <v>4700</v>
      </c>
      <c r="C386" s="163">
        <v>290590</v>
      </c>
      <c r="D386" s="163">
        <v>262070</v>
      </c>
      <c r="E386" s="163">
        <v>196570</v>
      </c>
      <c r="F386" s="163">
        <v>177820</v>
      </c>
      <c r="G386" s="163">
        <v>159070</v>
      </c>
      <c r="H386" s="163">
        <v>140320</v>
      </c>
      <c r="I386" s="163">
        <v>121570</v>
      </c>
      <c r="J386" s="163">
        <v>102820</v>
      </c>
      <c r="K386" s="163">
        <v>85180</v>
      </c>
      <c r="L386" s="163">
        <v>72060</v>
      </c>
      <c r="M386" s="163">
        <v>58930</v>
      </c>
    </row>
    <row r="387" spans="1:13" ht="15" customHeight="1">
      <c r="A387" s="163">
        <v>4700</v>
      </c>
      <c r="B387" s="163">
        <v>4720</v>
      </c>
      <c r="C387" s="163">
        <v>293390</v>
      </c>
      <c r="D387" s="163">
        <v>264860</v>
      </c>
      <c r="E387" s="163">
        <v>199150</v>
      </c>
      <c r="F387" s="163">
        <v>180400</v>
      </c>
      <c r="G387" s="163">
        <v>161650</v>
      </c>
      <c r="H387" s="163">
        <v>142900</v>
      </c>
      <c r="I387" s="163">
        <v>124150</v>
      </c>
      <c r="J387" s="163">
        <v>105400</v>
      </c>
      <c r="K387" s="163">
        <v>86990</v>
      </c>
      <c r="L387" s="163">
        <v>73860</v>
      </c>
      <c r="M387" s="163">
        <v>60740</v>
      </c>
    </row>
    <row r="388" spans="1:13" ht="15" customHeight="1">
      <c r="A388" s="163">
        <v>4720</v>
      </c>
      <c r="B388" s="163">
        <v>4740</v>
      </c>
      <c r="C388" s="163">
        <v>296200</v>
      </c>
      <c r="D388" s="163">
        <v>267650</v>
      </c>
      <c r="E388" s="163">
        <v>201730</v>
      </c>
      <c r="F388" s="163">
        <v>182980</v>
      </c>
      <c r="G388" s="163">
        <v>164230</v>
      </c>
      <c r="H388" s="163">
        <v>145480</v>
      </c>
      <c r="I388" s="163">
        <v>126730</v>
      </c>
      <c r="J388" s="163">
        <v>107980</v>
      </c>
      <c r="K388" s="163">
        <v>89230</v>
      </c>
      <c r="L388" s="163">
        <v>75670</v>
      </c>
      <c r="M388" s="163">
        <v>62540</v>
      </c>
    </row>
    <row r="389" spans="1:13" ht="15" customHeight="1">
      <c r="A389" s="163">
        <v>4740</v>
      </c>
      <c r="B389" s="163">
        <v>4760</v>
      </c>
      <c r="C389" s="163">
        <v>299000</v>
      </c>
      <c r="D389" s="163">
        <v>270440</v>
      </c>
      <c r="E389" s="163">
        <v>204310</v>
      </c>
      <c r="F389" s="163">
        <v>185560</v>
      </c>
      <c r="G389" s="163">
        <v>166810</v>
      </c>
      <c r="H389" s="163">
        <v>148060</v>
      </c>
      <c r="I389" s="163">
        <v>129310</v>
      </c>
      <c r="J389" s="163">
        <v>110560</v>
      </c>
      <c r="K389" s="163">
        <v>91810</v>
      </c>
      <c r="L389" s="163">
        <v>77480</v>
      </c>
      <c r="M389" s="163">
        <v>64350</v>
      </c>
    </row>
    <row r="390" spans="1:13" ht="15" customHeight="1">
      <c r="A390" s="163">
        <v>4760</v>
      </c>
      <c r="B390" s="163">
        <v>4780</v>
      </c>
      <c r="C390" s="163">
        <v>301810</v>
      </c>
      <c r="D390" s="163">
        <v>273230</v>
      </c>
      <c r="E390" s="163">
        <v>206890</v>
      </c>
      <c r="F390" s="163">
        <v>188140</v>
      </c>
      <c r="G390" s="163">
        <v>169390</v>
      </c>
      <c r="H390" s="163">
        <v>150640</v>
      </c>
      <c r="I390" s="163">
        <v>131890</v>
      </c>
      <c r="J390" s="163">
        <v>113140</v>
      </c>
      <c r="K390" s="163">
        <v>94390</v>
      </c>
      <c r="L390" s="163">
        <v>79280</v>
      </c>
      <c r="M390" s="163">
        <v>66160</v>
      </c>
    </row>
    <row r="391" spans="1:13" ht="15" customHeight="1">
      <c r="A391" s="163">
        <v>4780</v>
      </c>
      <c r="B391" s="163">
        <v>4800</v>
      </c>
      <c r="C391" s="163">
        <v>304610</v>
      </c>
      <c r="D391" s="163">
        <v>276020</v>
      </c>
      <c r="E391" s="163">
        <v>209470</v>
      </c>
      <c r="F391" s="163">
        <v>190720</v>
      </c>
      <c r="G391" s="163">
        <v>171970</v>
      </c>
      <c r="H391" s="163">
        <v>153220</v>
      </c>
      <c r="I391" s="163">
        <v>134470</v>
      </c>
      <c r="J391" s="163">
        <v>115720</v>
      </c>
      <c r="K391" s="163">
        <v>96970</v>
      </c>
      <c r="L391" s="163">
        <v>81090</v>
      </c>
      <c r="M391" s="163">
        <v>67960</v>
      </c>
    </row>
    <row r="392" spans="1:13" ht="15" customHeight="1">
      <c r="A392" s="163">
        <v>4800</v>
      </c>
      <c r="B392" s="163">
        <v>4820</v>
      </c>
      <c r="C392" s="163">
        <v>307420</v>
      </c>
      <c r="D392" s="163">
        <v>278810</v>
      </c>
      <c r="E392" s="163">
        <v>212050</v>
      </c>
      <c r="F392" s="163">
        <v>193300</v>
      </c>
      <c r="G392" s="163">
        <v>174550</v>
      </c>
      <c r="H392" s="163">
        <v>155800</v>
      </c>
      <c r="I392" s="163">
        <v>137050</v>
      </c>
      <c r="J392" s="163">
        <v>118300</v>
      </c>
      <c r="K392" s="163">
        <v>99550</v>
      </c>
      <c r="L392" s="163">
        <v>82890</v>
      </c>
      <c r="M392" s="163">
        <v>69770</v>
      </c>
    </row>
    <row r="393" spans="1:13" ht="15" customHeight="1">
      <c r="A393" s="163">
        <v>4820</v>
      </c>
      <c r="B393" s="163">
        <v>4840</v>
      </c>
      <c r="C393" s="163">
        <v>310220</v>
      </c>
      <c r="D393" s="163">
        <v>281600</v>
      </c>
      <c r="E393" s="163">
        <v>214630</v>
      </c>
      <c r="F393" s="163">
        <v>195880</v>
      </c>
      <c r="G393" s="163">
        <v>177130</v>
      </c>
      <c r="H393" s="163">
        <v>158380</v>
      </c>
      <c r="I393" s="163">
        <v>139630</v>
      </c>
      <c r="J393" s="163">
        <v>120880</v>
      </c>
      <c r="K393" s="163">
        <v>102130</v>
      </c>
      <c r="L393" s="163">
        <v>84700</v>
      </c>
      <c r="M393" s="163">
        <v>71570</v>
      </c>
    </row>
    <row r="394" spans="1:13" ht="15" customHeight="1">
      <c r="A394" s="163">
        <v>4840</v>
      </c>
      <c r="B394" s="163">
        <v>4860</v>
      </c>
      <c r="C394" s="163">
        <v>313030</v>
      </c>
      <c r="D394" s="163">
        <v>284390</v>
      </c>
      <c r="E394" s="163">
        <v>217210</v>
      </c>
      <c r="F394" s="163">
        <v>198460</v>
      </c>
      <c r="G394" s="163">
        <v>179710</v>
      </c>
      <c r="H394" s="163">
        <v>160960</v>
      </c>
      <c r="I394" s="163">
        <v>142210</v>
      </c>
      <c r="J394" s="163">
        <v>123460</v>
      </c>
      <c r="K394" s="163">
        <v>104710</v>
      </c>
      <c r="L394" s="163">
        <v>86510</v>
      </c>
      <c r="M394" s="163">
        <v>73380</v>
      </c>
    </row>
    <row r="395" spans="1:13" ht="15" customHeight="1">
      <c r="A395" s="163">
        <v>4860</v>
      </c>
      <c r="B395" s="163">
        <v>4880</v>
      </c>
      <c r="C395" s="163">
        <v>315830</v>
      </c>
      <c r="D395" s="163">
        <v>287180</v>
      </c>
      <c r="E395" s="163">
        <v>219790</v>
      </c>
      <c r="F395" s="163">
        <v>201040</v>
      </c>
      <c r="G395" s="163">
        <v>182290</v>
      </c>
      <c r="H395" s="163">
        <v>163540</v>
      </c>
      <c r="I395" s="163">
        <v>144790</v>
      </c>
      <c r="J395" s="163">
        <v>126040</v>
      </c>
      <c r="K395" s="163">
        <v>107290</v>
      </c>
      <c r="L395" s="163">
        <v>88540</v>
      </c>
      <c r="M395" s="163">
        <v>75190</v>
      </c>
    </row>
    <row r="396" spans="1:13" ht="15" customHeight="1">
      <c r="A396" s="163">
        <v>4880</v>
      </c>
      <c r="B396" s="163">
        <v>4900</v>
      </c>
      <c r="C396" s="163">
        <v>318640</v>
      </c>
      <c r="D396" s="163">
        <v>289970</v>
      </c>
      <c r="E396" s="163">
        <v>222370</v>
      </c>
      <c r="F396" s="163">
        <v>203620</v>
      </c>
      <c r="G396" s="163">
        <v>184870</v>
      </c>
      <c r="H396" s="163">
        <v>166120</v>
      </c>
      <c r="I396" s="163">
        <v>147370</v>
      </c>
      <c r="J396" s="163">
        <v>128620</v>
      </c>
      <c r="K396" s="163">
        <v>109870</v>
      </c>
      <c r="L396" s="163">
        <v>91120</v>
      </c>
      <c r="M396" s="163">
        <v>76990</v>
      </c>
    </row>
    <row r="397" spans="1:13" ht="15" customHeight="1">
      <c r="A397" s="163">
        <v>4900</v>
      </c>
      <c r="B397" s="163">
        <v>4920</v>
      </c>
      <c r="C397" s="163">
        <v>321440</v>
      </c>
      <c r="D397" s="163">
        <v>292760</v>
      </c>
      <c r="E397" s="163">
        <v>224950</v>
      </c>
      <c r="F397" s="163">
        <v>206200</v>
      </c>
      <c r="G397" s="163">
        <v>187450</v>
      </c>
      <c r="H397" s="163">
        <v>168700</v>
      </c>
      <c r="I397" s="163">
        <v>149950</v>
      </c>
      <c r="J397" s="163">
        <v>131200</v>
      </c>
      <c r="K397" s="163">
        <v>112450</v>
      </c>
      <c r="L397" s="163">
        <v>93700</v>
      </c>
      <c r="M397" s="163">
        <v>78800</v>
      </c>
    </row>
    <row r="398" spans="1:13" ht="15" customHeight="1">
      <c r="A398" s="163">
        <v>4920</v>
      </c>
      <c r="B398" s="163">
        <v>4940</v>
      </c>
      <c r="C398" s="163">
        <v>324250</v>
      </c>
      <c r="D398" s="163">
        <v>295550</v>
      </c>
      <c r="E398" s="163">
        <v>227530</v>
      </c>
      <c r="F398" s="163">
        <v>208780</v>
      </c>
      <c r="G398" s="163">
        <v>190030</v>
      </c>
      <c r="H398" s="163">
        <v>171280</v>
      </c>
      <c r="I398" s="163">
        <v>152530</v>
      </c>
      <c r="J398" s="163">
        <v>133780</v>
      </c>
      <c r="K398" s="163">
        <v>115030</v>
      </c>
      <c r="L398" s="163">
        <v>96280</v>
      </c>
      <c r="M398" s="163">
        <v>80600</v>
      </c>
    </row>
    <row r="399" spans="1:13" ht="15" customHeight="1">
      <c r="A399" s="163">
        <v>4940</v>
      </c>
      <c r="B399" s="163">
        <v>4960</v>
      </c>
      <c r="C399" s="163">
        <v>327050</v>
      </c>
      <c r="D399" s="163">
        <v>298340</v>
      </c>
      <c r="E399" s="163">
        <v>230110</v>
      </c>
      <c r="F399" s="163">
        <v>211360</v>
      </c>
      <c r="G399" s="163">
        <v>192610</v>
      </c>
      <c r="H399" s="163">
        <v>173860</v>
      </c>
      <c r="I399" s="163">
        <v>155110</v>
      </c>
      <c r="J399" s="163">
        <v>136360</v>
      </c>
      <c r="K399" s="163">
        <v>117610</v>
      </c>
      <c r="L399" s="163">
        <v>98860</v>
      </c>
      <c r="M399" s="163">
        <v>82410</v>
      </c>
    </row>
    <row r="400" spans="1:13" ht="15" customHeight="1">
      <c r="A400" s="163">
        <v>4960</v>
      </c>
      <c r="B400" s="163">
        <v>4980</v>
      </c>
      <c r="C400" s="163">
        <v>329860</v>
      </c>
      <c r="D400" s="163">
        <v>301130</v>
      </c>
      <c r="E400" s="163">
        <v>232690</v>
      </c>
      <c r="F400" s="163">
        <v>213940</v>
      </c>
      <c r="G400" s="163">
        <v>195190</v>
      </c>
      <c r="H400" s="163">
        <v>176440</v>
      </c>
      <c r="I400" s="163">
        <v>157690</v>
      </c>
      <c r="J400" s="163">
        <v>138940</v>
      </c>
      <c r="K400" s="163">
        <v>120190</v>
      </c>
      <c r="L400" s="163">
        <v>101440</v>
      </c>
      <c r="M400" s="163">
        <v>84220</v>
      </c>
    </row>
    <row r="401" spans="1:13" ht="15" customHeight="1">
      <c r="A401" s="163">
        <v>4980</v>
      </c>
      <c r="B401" s="163">
        <v>5000</v>
      </c>
      <c r="C401" s="163">
        <v>332660</v>
      </c>
      <c r="D401" s="163">
        <v>303920</v>
      </c>
      <c r="E401" s="163">
        <v>235270</v>
      </c>
      <c r="F401" s="163">
        <v>216520</v>
      </c>
      <c r="G401" s="163">
        <v>197770</v>
      </c>
      <c r="H401" s="163">
        <v>179020</v>
      </c>
      <c r="I401" s="163">
        <v>160270</v>
      </c>
      <c r="J401" s="163">
        <v>141520</v>
      </c>
      <c r="K401" s="163">
        <v>122770</v>
      </c>
      <c r="L401" s="163">
        <v>104020</v>
      </c>
      <c r="M401" s="163">
        <v>86020</v>
      </c>
    </row>
    <row r="402" spans="1:13" ht="15" customHeight="1">
      <c r="A402" s="163">
        <v>5000</v>
      </c>
      <c r="B402" s="163">
        <v>5020</v>
      </c>
      <c r="C402" s="163">
        <v>335470</v>
      </c>
      <c r="D402" s="163">
        <v>306710</v>
      </c>
      <c r="E402" s="163">
        <v>237850</v>
      </c>
      <c r="F402" s="163">
        <v>219100</v>
      </c>
      <c r="G402" s="163">
        <v>200350</v>
      </c>
      <c r="H402" s="163">
        <v>181600</v>
      </c>
      <c r="I402" s="163">
        <v>162850</v>
      </c>
      <c r="J402" s="163">
        <v>144100</v>
      </c>
      <c r="K402" s="163">
        <v>125350</v>
      </c>
      <c r="L402" s="163">
        <v>106600</v>
      </c>
      <c r="M402" s="163">
        <v>87850</v>
      </c>
    </row>
    <row r="403" spans="1:13" ht="15" customHeight="1">
      <c r="A403" s="163">
        <v>5020</v>
      </c>
      <c r="B403" s="163">
        <v>5040</v>
      </c>
      <c r="C403" s="163">
        <v>338270</v>
      </c>
      <c r="D403" s="163">
        <v>309500</v>
      </c>
      <c r="E403" s="163">
        <v>240430</v>
      </c>
      <c r="F403" s="163">
        <v>221680</v>
      </c>
      <c r="G403" s="163">
        <v>202930</v>
      </c>
      <c r="H403" s="163">
        <v>184180</v>
      </c>
      <c r="I403" s="163">
        <v>165430</v>
      </c>
      <c r="J403" s="163">
        <v>146680</v>
      </c>
      <c r="K403" s="163">
        <v>127930</v>
      </c>
      <c r="L403" s="163">
        <v>109180</v>
      </c>
      <c r="M403" s="163">
        <v>90430</v>
      </c>
    </row>
    <row r="404" spans="1:13" ht="15" customHeight="1">
      <c r="A404" s="163">
        <v>5040</v>
      </c>
      <c r="B404" s="163">
        <v>5060</v>
      </c>
      <c r="C404" s="163">
        <v>341080</v>
      </c>
      <c r="D404" s="163">
        <v>312290</v>
      </c>
      <c r="E404" s="163">
        <v>243010</v>
      </c>
      <c r="F404" s="163">
        <v>224260</v>
      </c>
      <c r="G404" s="163">
        <v>205510</v>
      </c>
      <c r="H404" s="163">
        <v>186760</v>
      </c>
      <c r="I404" s="163">
        <v>168010</v>
      </c>
      <c r="J404" s="163">
        <v>149260</v>
      </c>
      <c r="K404" s="163">
        <v>130510</v>
      </c>
      <c r="L404" s="163">
        <v>111760</v>
      </c>
      <c r="M404" s="163">
        <v>93010</v>
      </c>
    </row>
    <row r="405" spans="1:13" ht="15" customHeight="1">
      <c r="A405" s="163">
        <v>5060</v>
      </c>
      <c r="B405" s="163">
        <v>5080</v>
      </c>
      <c r="C405" s="163">
        <v>343880</v>
      </c>
      <c r="D405" s="163">
        <v>315080</v>
      </c>
      <c r="E405" s="163">
        <v>245590</v>
      </c>
      <c r="F405" s="163">
        <v>226840</v>
      </c>
      <c r="G405" s="163">
        <v>208090</v>
      </c>
      <c r="H405" s="163">
        <v>189340</v>
      </c>
      <c r="I405" s="163">
        <v>170590</v>
      </c>
      <c r="J405" s="163">
        <v>151840</v>
      </c>
      <c r="K405" s="163">
        <v>133090</v>
      </c>
      <c r="L405" s="163">
        <v>114340</v>
      </c>
      <c r="M405" s="163">
        <v>95590</v>
      </c>
    </row>
    <row r="406" spans="1:13" ht="15" customHeight="1">
      <c r="A406" s="163">
        <v>5080</v>
      </c>
      <c r="B406" s="163">
        <v>5100</v>
      </c>
      <c r="C406" s="163">
        <v>346690</v>
      </c>
      <c r="D406" s="163">
        <v>317870</v>
      </c>
      <c r="E406" s="163">
        <v>248170</v>
      </c>
      <c r="F406" s="163">
        <v>229420</v>
      </c>
      <c r="G406" s="163">
        <v>210670</v>
      </c>
      <c r="H406" s="163">
        <v>191920</v>
      </c>
      <c r="I406" s="163">
        <v>173170</v>
      </c>
      <c r="J406" s="163">
        <v>154420</v>
      </c>
      <c r="K406" s="163">
        <v>135670</v>
      </c>
      <c r="L406" s="163">
        <v>116920</v>
      </c>
      <c r="M406" s="163">
        <v>98170</v>
      </c>
    </row>
    <row r="407" spans="1:13" ht="15" customHeight="1">
      <c r="A407" s="163">
        <v>5100</v>
      </c>
      <c r="B407" s="163">
        <v>5120</v>
      </c>
      <c r="C407" s="163">
        <v>349490</v>
      </c>
      <c r="D407" s="163">
        <v>320660</v>
      </c>
      <c r="E407" s="163">
        <v>250750</v>
      </c>
      <c r="F407" s="163">
        <v>232000</v>
      </c>
      <c r="G407" s="163">
        <v>213250</v>
      </c>
      <c r="H407" s="163">
        <v>194500</v>
      </c>
      <c r="I407" s="163">
        <v>175750</v>
      </c>
      <c r="J407" s="163">
        <v>157000</v>
      </c>
      <c r="K407" s="163">
        <v>138250</v>
      </c>
      <c r="L407" s="163">
        <v>119500</v>
      </c>
      <c r="M407" s="163">
        <v>100750</v>
      </c>
    </row>
    <row r="408" spans="1:13" ht="15" customHeight="1">
      <c r="A408" s="163">
        <v>5120</v>
      </c>
      <c r="B408" s="163">
        <v>5140</v>
      </c>
      <c r="C408" s="163">
        <v>352300</v>
      </c>
      <c r="D408" s="163">
        <v>323450</v>
      </c>
      <c r="E408" s="163">
        <v>253330</v>
      </c>
      <c r="F408" s="163">
        <v>234580</v>
      </c>
      <c r="G408" s="163">
        <v>215830</v>
      </c>
      <c r="H408" s="163">
        <v>197080</v>
      </c>
      <c r="I408" s="163">
        <v>178330</v>
      </c>
      <c r="J408" s="163">
        <v>159580</v>
      </c>
      <c r="K408" s="163">
        <v>140830</v>
      </c>
      <c r="L408" s="163">
        <v>122080</v>
      </c>
      <c r="M408" s="163">
        <v>103330</v>
      </c>
    </row>
    <row r="409" spans="1:13" ht="15" customHeight="1">
      <c r="A409" s="163">
        <v>5140</v>
      </c>
      <c r="B409" s="163">
        <v>5160</v>
      </c>
      <c r="C409" s="163">
        <v>355100</v>
      </c>
      <c r="D409" s="163">
        <v>326240</v>
      </c>
      <c r="E409" s="163">
        <v>255910</v>
      </c>
      <c r="F409" s="163">
        <v>237160</v>
      </c>
      <c r="G409" s="163">
        <v>218410</v>
      </c>
      <c r="H409" s="163">
        <v>199660</v>
      </c>
      <c r="I409" s="163">
        <v>180910</v>
      </c>
      <c r="J409" s="163">
        <v>162160</v>
      </c>
      <c r="K409" s="163">
        <v>143410</v>
      </c>
      <c r="L409" s="163">
        <v>124660</v>
      </c>
      <c r="M409" s="163">
        <v>105910</v>
      </c>
    </row>
    <row r="410" spans="1:13" ht="15" customHeight="1">
      <c r="A410" s="163">
        <v>5160</v>
      </c>
      <c r="B410" s="163">
        <v>5180</v>
      </c>
      <c r="C410" s="163">
        <v>357910</v>
      </c>
      <c r="D410" s="163">
        <v>329030</v>
      </c>
      <c r="E410" s="163">
        <v>258490</v>
      </c>
      <c r="F410" s="163">
        <v>239740</v>
      </c>
      <c r="G410" s="163">
        <v>220990</v>
      </c>
      <c r="H410" s="163">
        <v>202240</v>
      </c>
      <c r="I410" s="163">
        <v>183490</v>
      </c>
      <c r="J410" s="163">
        <v>164740</v>
      </c>
      <c r="K410" s="163">
        <v>145990</v>
      </c>
      <c r="L410" s="163">
        <v>127240</v>
      </c>
      <c r="M410" s="163">
        <v>108490</v>
      </c>
    </row>
    <row r="411" spans="1:13" ht="15" customHeight="1">
      <c r="A411" s="163">
        <v>5180</v>
      </c>
      <c r="B411" s="163">
        <v>5200</v>
      </c>
      <c r="C411" s="163">
        <v>360710</v>
      </c>
      <c r="D411" s="163">
        <v>331820</v>
      </c>
      <c r="E411" s="163">
        <v>261070</v>
      </c>
      <c r="F411" s="163">
        <v>242320</v>
      </c>
      <c r="G411" s="163">
        <v>223570</v>
      </c>
      <c r="H411" s="163">
        <v>204820</v>
      </c>
      <c r="I411" s="163">
        <v>186070</v>
      </c>
      <c r="J411" s="163">
        <v>167320</v>
      </c>
      <c r="K411" s="163">
        <v>148570</v>
      </c>
      <c r="L411" s="163">
        <v>129820</v>
      </c>
      <c r="M411" s="163">
        <v>111070</v>
      </c>
    </row>
    <row r="412" spans="1:13" ht="15" customHeight="1">
      <c r="A412" s="163">
        <v>5200</v>
      </c>
      <c r="B412" s="163">
        <v>5220</v>
      </c>
      <c r="C412" s="163">
        <v>363520</v>
      </c>
      <c r="D412" s="163">
        <v>334610</v>
      </c>
      <c r="E412" s="163">
        <v>263650</v>
      </c>
      <c r="F412" s="163">
        <v>244900</v>
      </c>
      <c r="G412" s="163">
        <v>226150</v>
      </c>
      <c r="H412" s="163">
        <v>207400</v>
      </c>
      <c r="I412" s="163">
        <v>188650</v>
      </c>
      <c r="J412" s="163">
        <v>169900</v>
      </c>
      <c r="K412" s="163">
        <v>151150</v>
      </c>
      <c r="L412" s="163">
        <v>132400</v>
      </c>
      <c r="M412" s="163">
        <v>113650</v>
      </c>
    </row>
    <row r="413" spans="1:13" ht="15" customHeight="1">
      <c r="A413" s="163">
        <v>5220</v>
      </c>
      <c r="B413" s="163">
        <v>5240</v>
      </c>
      <c r="C413" s="163">
        <v>366320</v>
      </c>
      <c r="D413" s="163">
        <v>337400</v>
      </c>
      <c r="E413" s="163">
        <v>266230</v>
      </c>
      <c r="F413" s="163">
        <v>247480</v>
      </c>
      <c r="G413" s="163">
        <v>228730</v>
      </c>
      <c r="H413" s="163">
        <v>209980</v>
      </c>
      <c r="I413" s="163">
        <v>191230</v>
      </c>
      <c r="J413" s="163">
        <v>172480</v>
      </c>
      <c r="K413" s="163">
        <v>153730</v>
      </c>
      <c r="L413" s="163">
        <v>134980</v>
      </c>
      <c r="M413" s="163">
        <v>116230</v>
      </c>
    </row>
    <row r="414" spans="1:13" ht="15" customHeight="1">
      <c r="A414" s="163">
        <v>5240</v>
      </c>
      <c r="B414" s="163">
        <v>5260</v>
      </c>
      <c r="C414" s="163">
        <v>369130</v>
      </c>
      <c r="D414" s="163">
        <v>340190</v>
      </c>
      <c r="E414" s="163">
        <v>268810</v>
      </c>
      <c r="F414" s="163">
        <v>250060</v>
      </c>
      <c r="G414" s="163">
        <v>231310</v>
      </c>
      <c r="H414" s="163">
        <v>212560</v>
      </c>
      <c r="I414" s="163">
        <v>193810</v>
      </c>
      <c r="J414" s="163">
        <v>175060</v>
      </c>
      <c r="K414" s="163">
        <v>156310</v>
      </c>
      <c r="L414" s="163">
        <v>137560</v>
      </c>
      <c r="M414" s="163">
        <v>118810</v>
      </c>
    </row>
    <row r="415" spans="1:13" ht="15" customHeight="1">
      <c r="A415" s="163">
        <v>5260</v>
      </c>
      <c r="B415" s="163">
        <v>5280</v>
      </c>
      <c r="C415" s="163">
        <v>371930</v>
      </c>
      <c r="D415" s="163">
        <v>342980</v>
      </c>
      <c r="E415" s="163">
        <v>271390</v>
      </c>
      <c r="F415" s="163">
        <v>252640</v>
      </c>
      <c r="G415" s="163">
        <v>233890</v>
      </c>
      <c r="H415" s="163">
        <v>215140</v>
      </c>
      <c r="I415" s="163">
        <v>196390</v>
      </c>
      <c r="J415" s="163">
        <v>177640</v>
      </c>
      <c r="K415" s="163">
        <v>158890</v>
      </c>
      <c r="L415" s="163">
        <v>140140</v>
      </c>
      <c r="M415" s="163">
        <v>121390</v>
      </c>
    </row>
    <row r="416" spans="1:13" ht="15" customHeight="1">
      <c r="A416" s="163">
        <v>5280</v>
      </c>
      <c r="B416" s="163">
        <v>5300</v>
      </c>
      <c r="C416" s="163">
        <v>374740</v>
      </c>
      <c r="D416" s="163">
        <v>345770</v>
      </c>
      <c r="E416" s="163">
        <v>273970</v>
      </c>
      <c r="F416" s="163">
        <v>255220</v>
      </c>
      <c r="G416" s="163">
        <v>236470</v>
      </c>
      <c r="H416" s="163">
        <v>217720</v>
      </c>
      <c r="I416" s="163">
        <v>198970</v>
      </c>
      <c r="J416" s="163">
        <v>180220</v>
      </c>
      <c r="K416" s="163">
        <v>161470</v>
      </c>
      <c r="L416" s="163">
        <v>142720</v>
      </c>
      <c r="M416" s="163">
        <v>123970</v>
      </c>
    </row>
    <row r="417" spans="1:13" ht="15" customHeight="1">
      <c r="A417" s="163">
        <v>5300</v>
      </c>
      <c r="B417" s="163">
        <v>5320</v>
      </c>
      <c r="C417" s="163">
        <v>377540</v>
      </c>
      <c r="D417" s="163">
        <v>348560</v>
      </c>
      <c r="E417" s="163">
        <v>276550</v>
      </c>
      <c r="F417" s="163">
        <v>257800</v>
      </c>
      <c r="G417" s="163">
        <v>239050</v>
      </c>
      <c r="H417" s="163">
        <v>220300</v>
      </c>
      <c r="I417" s="163">
        <v>201550</v>
      </c>
      <c r="J417" s="163">
        <v>182800</v>
      </c>
      <c r="K417" s="163">
        <v>164050</v>
      </c>
      <c r="L417" s="163">
        <v>145300</v>
      </c>
      <c r="M417" s="163">
        <v>126550</v>
      </c>
    </row>
    <row r="418" spans="1:13" ht="15" customHeight="1">
      <c r="A418" s="163">
        <v>5320</v>
      </c>
      <c r="B418" s="163">
        <v>5340</v>
      </c>
      <c r="C418" s="163">
        <v>380350</v>
      </c>
      <c r="D418" s="163">
        <v>351350</v>
      </c>
      <c r="E418" s="163">
        <v>279130</v>
      </c>
      <c r="F418" s="163">
        <v>260380</v>
      </c>
      <c r="G418" s="163">
        <v>241630</v>
      </c>
      <c r="H418" s="163">
        <v>222880</v>
      </c>
      <c r="I418" s="163">
        <v>204130</v>
      </c>
      <c r="J418" s="163">
        <v>185380</v>
      </c>
      <c r="K418" s="163">
        <v>166630</v>
      </c>
      <c r="L418" s="163">
        <v>147880</v>
      </c>
      <c r="M418" s="163">
        <v>129130</v>
      </c>
    </row>
    <row r="419" spans="1:13" ht="15" customHeight="1">
      <c r="A419" s="163">
        <v>5340</v>
      </c>
      <c r="B419" s="163">
        <v>5360</v>
      </c>
      <c r="C419" s="163">
        <v>383150</v>
      </c>
      <c r="D419" s="163">
        <v>354140</v>
      </c>
      <c r="E419" s="163">
        <v>281710</v>
      </c>
      <c r="F419" s="163">
        <v>262960</v>
      </c>
      <c r="G419" s="163">
        <v>244210</v>
      </c>
      <c r="H419" s="163">
        <v>225460</v>
      </c>
      <c r="I419" s="163">
        <v>206710</v>
      </c>
      <c r="J419" s="163">
        <v>187960</v>
      </c>
      <c r="K419" s="163">
        <v>169210</v>
      </c>
      <c r="L419" s="163">
        <v>150460</v>
      </c>
      <c r="M419" s="163">
        <v>131710</v>
      </c>
    </row>
    <row r="420" spans="1:13" ht="15" customHeight="1">
      <c r="A420" s="163">
        <v>5360</v>
      </c>
      <c r="B420" s="163">
        <v>5380</v>
      </c>
      <c r="C420" s="163">
        <v>385960</v>
      </c>
      <c r="D420" s="163">
        <v>356930</v>
      </c>
      <c r="E420" s="163">
        <v>284290</v>
      </c>
      <c r="F420" s="163">
        <v>265540</v>
      </c>
      <c r="G420" s="163">
        <v>246790</v>
      </c>
      <c r="H420" s="163">
        <v>228040</v>
      </c>
      <c r="I420" s="163">
        <v>209290</v>
      </c>
      <c r="J420" s="163">
        <v>190540</v>
      </c>
      <c r="K420" s="163">
        <v>171790</v>
      </c>
      <c r="L420" s="163">
        <v>153040</v>
      </c>
      <c r="M420" s="163">
        <v>134290</v>
      </c>
    </row>
    <row r="421" spans="1:13" ht="15" customHeight="1">
      <c r="A421" s="163">
        <v>5380</v>
      </c>
      <c r="B421" s="163">
        <v>5400</v>
      </c>
      <c r="C421" s="163">
        <v>388760</v>
      </c>
      <c r="D421" s="163">
        <v>359720</v>
      </c>
      <c r="E421" s="163">
        <v>286870</v>
      </c>
      <c r="F421" s="163">
        <v>268120</v>
      </c>
      <c r="G421" s="163">
        <v>249370</v>
      </c>
      <c r="H421" s="163">
        <v>230620</v>
      </c>
      <c r="I421" s="163">
        <v>211870</v>
      </c>
      <c r="J421" s="163">
        <v>193120</v>
      </c>
      <c r="K421" s="163">
        <v>174370</v>
      </c>
      <c r="L421" s="163">
        <v>155620</v>
      </c>
      <c r="M421" s="163">
        <v>136870</v>
      </c>
    </row>
    <row r="422" spans="1:13" ht="15" customHeight="1">
      <c r="A422" s="163">
        <v>5400</v>
      </c>
      <c r="B422" s="163">
        <v>5420</v>
      </c>
      <c r="C422" s="163">
        <v>391570</v>
      </c>
      <c r="D422" s="163">
        <v>362510</v>
      </c>
      <c r="E422" s="163">
        <v>289450</v>
      </c>
      <c r="F422" s="163">
        <v>270700</v>
      </c>
      <c r="G422" s="163">
        <v>251950</v>
      </c>
      <c r="H422" s="163">
        <v>233200</v>
      </c>
      <c r="I422" s="163">
        <v>214450</v>
      </c>
      <c r="J422" s="163">
        <v>195700</v>
      </c>
      <c r="K422" s="163">
        <v>176950</v>
      </c>
      <c r="L422" s="163">
        <v>158200</v>
      </c>
      <c r="M422" s="163">
        <v>139450</v>
      </c>
    </row>
    <row r="423" spans="1:13" ht="15" customHeight="1">
      <c r="A423" s="163">
        <v>5420</v>
      </c>
      <c r="B423" s="163">
        <v>5440</v>
      </c>
      <c r="C423" s="163">
        <v>394370</v>
      </c>
      <c r="D423" s="163">
        <v>365300</v>
      </c>
      <c r="E423" s="163">
        <v>292030</v>
      </c>
      <c r="F423" s="163">
        <v>273280</v>
      </c>
      <c r="G423" s="163">
        <v>254530</v>
      </c>
      <c r="H423" s="163">
        <v>235780</v>
      </c>
      <c r="I423" s="163">
        <v>217030</v>
      </c>
      <c r="J423" s="163">
        <v>198280</v>
      </c>
      <c r="K423" s="163">
        <v>179530</v>
      </c>
      <c r="L423" s="163">
        <v>160780</v>
      </c>
      <c r="M423" s="163">
        <v>142030</v>
      </c>
    </row>
    <row r="424" spans="1:13" ht="15" customHeight="1">
      <c r="A424" s="163">
        <v>5440</v>
      </c>
      <c r="B424" s="163">
        <v>5460</v>
      </c>
      <c r="C424" s="163">
        <v>397180</v>
      </c>
      <c r="D424" s="163">
        <v>368090</v>
      </c>
      <c r="E424" s="163">
        <v>294610</v>
      </c>
      <c r="F424" s="163">
        <v>275860</v>
      </c>
      <c r="G424" s="163">
        <v>257110</v>
      </c>
      <c r="H424" s="163">
        <v>238360</v>
      </c>
      <c r="I424" s="163">
        <v>219610</v>
      </c>
      <c r="J424" s="163">
        <v>200860</v>
      </c>
      <c r="K424" s="163">
        <v>182110</v>
      </c>
      <c r="L424" s="163">
        <v>163360</v>
      </c>
      <c r="M424" s="163">
        <v>144610</v>
      </c>
    </row>
    <row r="425" spans="1:13" ht="15" customHeight="1">
      <c r="A425" s="163">
        <v>5460</v>
      </c>
      <c r="B425" s="163">
        <v>5480</v>
      </c>
      <c r="C425" s="163">
        <v>399980</v>
      </c>
      <c r="D425" s="163">
        <v>370880</v>
      </c>
      <c r="E425" s="163">
        <v>297190</v>
      </c>
      <c r="F425" s="163">
        <v>278440</v>
      </c>
      <c r="G425" s="163">
        <v>259690</v>
      </c>
      <c r="H425" s="163">
        <v>240940</v>
      </c>
      <c r="I425" s="163">
        <v>222190</v>
      </c>
      <c r="J425" s="163">
        <v>203440</v>
      </c>
      <c r="K425" s="163">
        <v>184690</v>
      </c>
      <c r="L425" s="163">
        <v>165940</v>
      </c>
      <c r="M425" s="163">
        <v>147190</v>
      </c>
    </row>
    <row r="426" spans="1:13" ht="15" customHeight="1">
      <c r="A426" s="163">
        <v>5480</v>
      </c>
      <c r="B426" s="163">
        <v>5500</v>
      </c>
      <c r="C426" s="163">
        <v>402790</v>
      </c>
      <c r="D426" s="163">
        <v>373670</v>
      </c>
      <c r="E426" s="163">
        <v>299770</v>
      </c>
      <c r="F426" s="163">
        <v>281020</v>
      </c>
      <c r="G426" s="163">
        <v>262270</v>
      </c>
      <c r="H426" s="163">
        <v>243520</v>
      </c>
      <c r="I426" s="163">
        <v>224770</v>
      </c>
      <c r="J426" s="163">
        <v>206020</v>
      </c>
      <c r="K426" s="163">
        <v>187270</v>
      </c>
      <c r="L426" s="163">
        <v>168520</v>
      </c>
      <c r="M426" s="163">
        <v>149770</v>
      </c>
    </row>
    <row r="427" spans="1:13" ht="15" customHeight="1">
      <c r="A427" s="163">
        <v>5500</v>
      </c>
      <c r="B427" s="163">
        <v>5520</v>
      </c>
      <c r="C427" s="163">
        <v>405590</v>
      </c>
      <c r="D427" s="163">
        <v>376460</v>
      </c>
      <c r="E427" s="163">
        <v>302350</v>
      </c>
      <c r="F427" s="163">
        <v>283600</v>
      </c>
      <c r="G427" s="163">
        <v>264850</v>
      </c>
      <c r="H427" s="163">
        <v>246100</v>
      </c>
      <c r="I427" s="163">
        <v>227350</v>
      </c>
      <c r="J427" s="163">
        <v>208600</v>
      </c>
      <c r="K427" s="163">
        <v>189850</v>
      </c>
      <c r="L427" s="163">
        <v>171100</v>
      </c>
      <c r="M427" s="163">
        <v>152350</v>
      </c>
    </row>
    <row r="428" spans="1:13" ht="15" customHeight="1">
      <c r="A428" s="163">
        <v>5520</v>
      </c>
      <c r="B428" s="163">
        <v>5540</v>
      </c>
      <c r="C428" s="163">
        <v>408400</v>
      </c>
      <c r="D428" s="163">
        <v>379250</v>
      </c>
      <c r="E428" s="163">
        <v>304930</v>
      </c>
      <c r="F428" s="163">
        <v>286180</v>
      </c>
      <c r="G428" s="163">
        <v>267430</v>
      </c>
      <c r="H428" s="163">
        <v>248680</v>
      </c>
      <c r="I428" s="163">
        <v>229930</v>
      </c>
      <c r="J428" s="163">
        <v>211180</v>
      </c>
      <c r="K428" s="163">
        <v>192430</v>
      </c>
      <c r="L428" s="163">
        <v>173680</v>
      </c>
      <c r="M428" s="163">
        <v>154930</v>
      </c>
    </row>
    <row r="429" spans="1:13" ht="15" customHeight="1">
      <c r="A429" s="163">
        <v>5540</v>
      </c>
      <c r="B429" s="163">
        <v>5560</v>
      </c>
      <c r="C429" s="163">
        <v>411200</v>
      </c>
      <c r="D429" s="163">
        <v>382040</v>
      </c>
      <c r="E429" s="163">
        <v>307510</v>
      </c>
      <c r="F429" s="163">
        <v>288760</v>
      </c>
      <c r="G429" s="163">
        <v>270010</v>
      </c>
      <c r="H429" s="163">
        <v>251260</v>
      </c>
      <c r="I429" s="163">
        <v>232510</v>
      </c>
      <c r="J429" s="163">
        <v>213760</v>
      </c>
      <c r="K429" s="163">
        <v>195010</v>
      </c>
      <c r="L429" s="163">
        <v>176260</v>
      </c>
      <c r="M429" s="163">
        <v>157510</v>
      </c>
    </row>
    <row r="430" spans="1:13" ht="15" customHeight="1">
      <c r="A430" s="163">
        <v>5560</v>
      </c>
      <c r="B430" s="163">
        <v>5580</v>
      </c>
      <c r="C430" s="163">
        <v>414010</v>
      </c>
      <c r="D430" s="163">
        <v>384830</v>
      </c>
      <c r="E430" s="163">
        <v>310090</v>
      </c>
      <c r="F430" s="163">
        <v>291340</v>
      </c>
      <c r="G430" s="163">
        <v>272590</v>
      </c>
      <c r="H430" s="163">
        <v>253840</v>
      </c>
      <c r="I430" s="163">
        <v>235090</v>
      </c>
      <c r="J430" s="163">
        <v>216340</v>
      </c>
      <c r="K430" s="163">
        <v>197590</v>
      </c>
      <c r="L430" s="163">
        <v>178840</v>
      </c>
      <c r="M430" s="163">
        <v>160090</v>
      </c>
    </row>
    <row r="431" spans="1:13" ht="15" customHeight="1">
      <c r="A431" s="163">
        <v>5580</v>
      </c>
      <c r="B431" s="163">
        <v>5600</v>
      </c>
      <c r="C431" s="163">
        <v>416810</v>
      </c>
      <c r="D431" s="163">
        <v>387620</v>
      </c>
      <c r="E431" s="163">
        <v>312670</v>
      </c>
      <c r="F431" s="163">
        <v>293920</v>
      </c>
      <c r="G431" s="163">
        <v>275170</v>
      </c>
      <c r="H431" s="163">
        <v>256420</v>
      </c>
      <c r="I431" s="163">
        <v>237670</v>
      </c>
      <c r="J431" s="163">
        <v>218920</v>
      </c>
      <c r="K431" s="163">
        <v>200170</v>
      </c>
      <c r="L431" s="163">
        <v>181420</v>
      </c>
      <c r="M431" s="163">
        <v>162670</v>
      </c>
    </row>
    <row r="432" spans="1:13" ht="15" customHeight="1">
      <c r="A432" s="163">
        <v>5600</v>
      </c>
      <c r="B432" s="163">
        <v>5620</v>
      </c>
      <c r="C432" s="163">
        <v>419620</v>
      </c>
      <c r="D432" s="163">
        <v>390410</v>
      </c>
      <c r="E432" s="163">
        <v>315250</v>
      </c>
      <c r="F432" s="163">
        <v>296500</v>
      </c>
      <c r="G432" s="163">
        <v>277750</v>
      </c>
      <c r="H432" s="163">
        <v>259000</v>
      </c>
      <c r="I432" s="163">
        <v>240250</v>
      </c>
      <c r="J432" s="163">
        <v>221500</v>
      </c>
      <c r="K432" s="163">
        <v>202750</v>
      </c>
      <c r="L432" s="163">
        <v>184000</v>
      </c>
      <c r="M432" s="163">
        <v>165250</v>
      </c>
    </row>
    <row r="433" spans="1:13" ht="15" customHeight="1">
      <c r="A433" s="163">
        <v>5620</v>
      </c>
      <c r="B433" s="163">
        <v>5640</v>
      </c>
      <c r="C433" s="163">
        <v>422420</v>
      </c>
      <c r="D433" s="163">
        <v>393200</v>
      </c>
      <c r="E433" s="163">
        <v>317830</v>
      </c>
      <c r="F433" s="163">
        <v>299080</v>
      </c>
      <c r="G433" s="163">
        <v>280330</v>
      </c>
      <c r="H433" s="163">
        <v>261580</v>
      </c>
      <c r="I433" s="163">
        <v>242830</v>
      </c>
      <c r="J433" s="163">
        <v>224080</v>
      </c>
      <c r="K433" s="163">
        <v>205330</v>
      </c>
      <c r="L433" s="163">
        <v>186580</v>
      </c>
      <c r="M433" s="163">
        <v>167830</v>
      </c>
    </row>
    <row r="434" spans="1:13" ht="15" customHeight="1">
      <c r="A434" s="163">
        <v>5640</v>
      </c>
      <c r="B434" s="163">
        <v>5660</v>
      </c>
      <c r="C434" s="163">
        <v>425230</v>
      </c>
      <c r="D434" s="163">
        <v>395990</v>
      </c>
      <c r="E434" s="163">
        <v>320410</v>
      </c>
      <c r="F434" s="163">
        <v>301660</v>
      </c>
      <c r="G434" s="163">
        <v>282910</v>
      </c>
      <c r="H434" s="163">
        <v>264160</v>
      </c>
      <c r="I434" s="163">
        <v>245410</v>
      </c>
      <c r="J434" s="163">
        <v>226660</v>
      </c>
      <c r="K434" s="163">
        <v>207910</v>
      </c>
      <c r="L434" s="163">
        <v>189160</v>
      </c>
      <c r="M434" s="163">
        <v>170410</v>
      </c>
    </row>
    <row r="435" spans="1:13" ht="15" customHeight="1">
      <c r="A435" s="163">
        <v>5660</v>
      </c>
      <c r="B435" s="163">
        <v>5680</v>
      </c>
      <c r="C435" s="163">
        <v>428030</v>
      </c>
      <c r="D435" s="163">
        <v>398780</v>
      </c>
      <c r="E435" s="163">
        <v>322990</v>
      </c>
      <c r="F435" s="163">
        <v>304240</v>
      </c>
      <c r="G435" s="163">
        <v>285490</v>
      </c>
      <c r="H435" s="163">
        <v>266740</v>
      </c>
      <c r="I435" s="163">
        <v>247990</v>
      </c>
      <c r="J435" s="163">
        <v>229240</v>
      </c>
      <c r="K435" s="163">
        <v>210490</v>
      </c>
      <c r="L435" s="163">
        <v>191740</v>
      </c>
      <c r="M435" s="163">
        <v>172990</v>
      </c>
    </row>
    <row r="436" spans="1:13" ht="15" customHeight="1">
      <c r="A436" s="163">
        <v>5680</v>
      </c>
      <c r="B436" s="163">
        <v>5700</v>
      </c>
      <c r="C436" s="163">
        <v>430840</v>
      </c>
      <c r="D436" s="163">
        <v>401570</v>
      </c>
      <c r="E436" s="163">
        <v>325570</v>
      </c>
      <c r="F436" s="163">
        <v>306820</v>
      </c>
      <c r="G436" s="163">
        <v>288070</v>
      </c>
      <c r="H436" s="163">
        <v>269320</v>
      </c>
      <c r="I436" s="163">
        <v>250570</v>
      </c>
      <c r="J436" s="163">
        <v>231820</v>
      </c>
      <c r="K436" s="163">
        <v>213070</v>
      </c>
      <c r="L436" s="163">
        <v>194320</v>
      </c>
      <c r="M436" s="163">
        <v>175570</v>
      </c>
    </row>
    <row r="437" spans="1:13" ht="15" customHeight="1">
      <c r="A437" s="163">
        <v>5700</v>
      </c>
      <c r="B437" s="163">
        <v>5720</v>
      </c>
      <c r="C437" s="163">
        <v>433640</v>
      </c>
      <c r="D437" s="163">
        <v>404360</v>
      </c>
      <c r="E437" s="163">
        <v>328150</v>
      </c>
      <c r="F437" s="163">
        <v>309400</v>
      </c>
      <c r="G437" s="163">
        <v>290650</v>
      </c>
      <c r="H437" s="163">
        <v>271900</v>
      </c>
      <c r="I437" s="163">
        <v>253150</v>
      </c>
      <c r="J437" s="163">
        <v>234400</v>
      </c>
      <c r="K437" s="163">
        <v>215650</v>
      </c>
      <c r="L437" s="163">
        <v>196900</v>
      </c>
      <c r="M437" s="163">
        <v>178150</v>
      </c>
    </row>
    <row r="438" spans="1:13" ht="15" customHeight="1">
      <c r="A438" s="163">
        <v>5720</v>
      </c>
      <c r="B438" s="163">
        <v>5740</v>
      </c>
      <c r="C438" s="163">
        <v>436450</v>
      </c>
      <c r="D438" s="163">
        <v>407150</v>
      </c>
      <c r="E438" s="163">
        <v>330730</v>
      </c>
      <c r="F438" s="163">
        <v>311980</v>
      </c>
      <c r="G438" s="163">
        <v>293230</v>
      </c>
      <c r="H438" s="163">
        <v>274480</v>
      </c>
      <c r="I438" s="163">
        <v>255730</v>
      </c>
      <c r="J438" s="163">
        <v>236980</v>
      </c>
      <c r="K438" s="163">
        <v>218230</v>
      </c>
      <c r="L438" s="163">
        <v>199480</v>
      </c>
      <c r="M438" s="163">
        <v>180730</v>
      </c>
    </row>
    <row r="439" spans="1:13" ht="15" customHeight="1">
      <c r="A439" s="163">
        <v>5740</v>
      </c>
      <c r="B439" s="163">
        <v>5760</v>
      </c>
      <c r="C439" s="163">
        <v>439250</v>
      </c>
      <c r="D439" s="163">
        <v>409940</v>
      </c>
      <c r="E439" s="163">
        <v>333310</v>
      </c>
      <c r="F439" s="163">
        <v>314560</v>
      </c>
      <c r="G439" s="163">
        <v>295810</v>
      </c>
      <c r="H439" s="163">
        <v>277060</v>
      </c>
      <c r="I439" s="163">
        <v>258310</v>
      </c>
      <c r="J439" s="163">
        <v>239560</v>
      </c>
      <c r="K439" s="163">
        <v>220810</v>
      </c>
      <c r="L439" s="163">
        <v>202060</v>
      </c>
      <c r="M439" s="163">
        <v>183310</v>
      </c>
    </row>
    <row r="440" spans="1:13" ht="15" customHeight="1">
      <c r="A440" s="163">
        <v>5760</v>
      </c>
      <c r="B440" s="163">
        <v>5780</v>
      </c>
      <c r="C440" s="163">
        <v>442060</v>
      </c>
      <c r="D440" s="163">
        <v>412730</v>
      </c>
      <c r="E440" s="163">
        <v>335890</v>
      </c>
      <c r="F440" s="163">
        <v>317140</v>
      </c>
      <c r="G440" s="163">
        <v>298390</v>
      </c>
      <c r="H440" s="163">
        <v>279640</v>
      </c>
      <c r="I440" s="163">
        <v>260890</v>
      </c>
      <c r="J440" s="163">
        <v>242140</v>
      </c>
      <c r="K440" s="163">
        <v>223390</v>
      </c>
      <c r="L440" s="163">
        <v>204640</v>
      </c>
      <c r="M440" s="163">
        <v>185890</v>
      </c>
    </row>
    <row r="441" spans="1:13" ht="15" customHeight="1">
      <c r="A441" s="163">
        <v>5780</v>
      </c>
      <c r="B441" s="163">
        <v>5800</v>
      </c>
      <c r="C441" s="163">
        <v>444860</v>
      </c>
      <c r="D441" s="163">
        <v>415520</v>
      </c>
      <c r="E441" s="163">
        <v>338470</v>
      </c>
      <c r="F441" s="163">
        <v>319720</v>
      </c>
      <c r="G441" s="163">
        <v>300970</v>
      </c>
      <c r="H441" s="163">
        <v>282220</v>
      </c>
      <c r="I441" s="163">
        <v>263470</v>
      </c>
      <c r="J441" s="163">
        <v>244720</v>
      </c>
      <c r="K441" s="163">
        <v>225970</v>
      </c>
      <c r="L441" s="163">
        <v>207220</v>
      </c>
      <c r="M441" s="163">
        <v>188470</v>
      </c>
    </row>
    <row r="442" spans="1:13" ht="15" customHeight="1">
      <c r="A442" s="163">
        <v>5800</v>
      </c>
      <c r="B442" s="163">
        <v>5820</v>
      </c>
      <c r="C442" s="163">
        <v>447670</v>
      </c>
      <c r="D442" s="163">
        <v>418310</v>
      </c>
      <c r="E442" s="163">
        <v>341050</v>
      </c>
      <c r="F442" s="163">
        <v>322300</v>
      </c>
      <c r="G442" s="163">
        <v>303550</v>
      </c>
      <c r="H442" s="163">
        <v>284800</v>
      </c>
      <c r="I442" s="163">
        <v>266050</v>
      </c>
      <c r="J442" s="163">
        <v>247300</v>
      </c>
      <c r="K442" s="163">
        <v>228550</v>
      </c>
      <c r="L442" s="163">
        <v>209800</v>
      </c>
      <c r="M442" s="163">
        <v>191050</v>
      </c>
    </row>
    <row r="443" spans="1:13" ht="15" customHeight="1">
      <c r="A443" s="163">
        <v>5820</v>
      </c>
      <c r="B443" s="163">
        <v>5840</v>
      </c>
      <c r="C443" s="163">
        <v>450470</v>
      </c>
      <c r="D443" s="163">
        <v>421100</v>
      </c>
      <c r="E443" s="163">
        <v>343630</v>
      </c>
      <c r="F443" s="163">
        <v>324880</v>
      </c>
      <c r="G443" s="163">
        <v>306130</v>
      </c>
      <c r="H443" s="163">
        <v>287380</v>
      </c>
      <c r="I443" s="163">
        <v>268630</v>
      </c>
      <c r="J443" s="163">
        <v>249880</v>
      </c>
      <c r="K443" s="163">
        <v>231130</v>
      </c>
      <c r="L443" s="163">
        <v>212380</v>
      </c>
      <c r="M443" s="163">
        <v>193630</v>
      </c>
    </row>
    <row r="444" spans="1:13" ht="15" customHeight="1">
      <c r="A444" s="163">
        <v>5840</v>
      </c>
      <c r="B444" s="163">
        <v>5860</v>
      </c>
      <c r="C444" s="163">
        <v>470380</v>
      </c>
      <c r="D444" s="163">
        <v>441000</v>
      </c>
      <c r="E444" s="163">
        <v>372100</v>
      </c>
      <c r="F444" s="163">
        <v>353350</v>
      </c>
      <c r="G444" s="163">
        <v>334600</v>
      </c>
      <c r="H444" s="163">
        <v>315850</v>
      </c>
      <c r="I444" s="163">
        <v>297100</v>
      </c>
      <c r="J444" s="163">
        <v>278350</v>
      </c>
      <c r="K444" s="163">
        <v>259600</v>
      </c>
      <c r="L444" s="163">
        <v>240850</v>
      </c>
      <c r="M444" s="163">
        <v>222100</v>
      </c>
    </row>
    <row r="445" spans="1:13" ht="15" customHeight="1">
      <c r="A445" s="163">
        <v>5860</v>
      </c>
      <c r="B445" s="163">
        <v>5880</v>
      </c>
      <c r="C445" s="163">
        <v>475720</v>
      </c>
      <c r="D445" s="163">
        <v>446320</v>
      </c>
      <c r="E445" s="163">
        <v>377240</v>
      </c>
      <c r="F445" s="163">
        <v>358490</v>
      </c>
      <c r="G445" s="163">
        <v>339740</v>
      </c>
      <c r="H445" s="163">
        <v>320990</v>
      </c>
      <c r="I445" s="163">
        <v>302240</v>
      </c>
      <c r="J445" s="163">
        <v>283490</v>
      </c>
      <c r="K445" s="163">
        <v>264740</v>
      </c>
      <c r="L445" s="163">
        <v>245990</v>
      </c>
      <c r="M445" s="163">
        <v>227240</v>
      </c>
    </row>
    <row r="446" spans="1:13" ht="15" customHeight="1">
      <c r="A446" s="163">
        <v>5880</v>
      </c>
      <c r="B446" s="163">
        <v>5900</v>
      </c>
      <c r="C446" s="163">
        <v>478690</v>
      </c>
      <c r="D446" s="163">
        <v>449140</v>
      </c>
      <c r="E446" s="163">
        <v>379880</v>
      </c>
      <c r="F446" s="163">
        <v>361130</v>
      </c>
      <c r="G446" s="163">
        <v>342380</v>
      </c>
      <c r="H446" s="163">
        <v>323630</v>
      </c>
      <c r="I446" s="163">
        <v>304880</v>
      </c>
      <c r="J446" s="163">
        <v>286130</v>
      </c>
      <c r="K446" s="163">
        <v>267380</v>
      </c>
      <c r="L446" s="163">
        <v>248630</v>
      </c>
      <c r="M446" s="163">
        <v>229880</v>
      </c>
    </row>
    <row r="447" spans="1:13" ht="15" customHeight="1">
      <c r="A447" s="163">
        <v>5900</v>
      </c>
      <c r="B447" s="163">
        <v>5920</v>
      </c>
      <c r="C447" s="163">
        <v>483220</v>
      </c>
      <c r="D447" s="163">
        <v>451960</v>
      </c>
      <c r="E447" s="163">
        <v>382520</v>
      </c>
      <c r="F447" s="163">
        <v>363770</v>
      </c>
      <c r="G447" s="163">
        <v>345020</v>
      </c>
      <c r="H447" s="163">
        <v>326270</v>
      </c>
      <c r="I447" s="163">
        <v>307520</v>
      </c>
      <c r="J447" s="163">
        <v>288770</v>
      </c>
      <c r="K447" s="163">
        <v>270020</v>
      </c>
      <c r="L447" s="163">
        <v>251270</v>
      </c>
      <c r="M447" s="163">
        <v>232520</v>
      </c>
    </row>
    <row r="448" spans="1:13" ht="15" customHeight="1">
      <c r="A448" s="163">
        <v>5920</v>
      </c>
      <c r="B448" s="163">
        <v>5940</v>
      </c>
      <c r="C448" s="163">
        <v>487760</v>
      </c>
      <c r="D448" s="163">
        <v>454780</v>
      </c>
      <c r="E448" s="163">
        <v>385160</v>
      </c>
      <c r="F448" s="163">
        <v>366410</v>
      </c>
      <c r="G448" s="163">
        <v>347660</v>
      </c>
      <c r="H448" s="163">
        <v>328910</v>
      </c>
      <c r="I448" s="163">
        <v>310160</v>
      </c>
      <c r="J448" s="163">
        <v>291410</v>
      </c>
      <c r="K448" s="163">
        <v>272660</v>
      </c>
      <c r="L448" s="163">
        <v>253910</v>
      </c>
      <c r="M448" s="163">
        <v>235160</v>
      </c>
    </row>
    <row r="449" spans="1:13" ht="15" customHeight="1">
      <c r="A449" s="163">
        <v>5940</v>
      </c>
      <c r="B449" s="163">
        <v>5960</v>
      </c>
      <c r="C449" s="163">
        <v>492300</v>
      </c>
      <c r="D449" s="163">
        <v>457600</v>
      </c>
      <c r="E449" s="163">
        <v>387800</v>
      </c>
      <c r="F449" s="163">
        <v>369050</v>
      </c>
      <c r="G449" s="163">
        <v>350300</v>
      </c>
      <c r="H449" s="163">
        <v>331550</v>
      </c>
      <c r="I449" s="163">
        <v>312800</v>
      </c>
      <c r="J449" s="163">
        <v>294050</v>
      </c>
      <c r="K449" s="163">
        <v>275300</v>
      </c>
      <c r="L449" s="163">
        <v>256550</v>
      </c>
      <c r="M449" s="163">
        <v>237800</v>
      </c>
    </row>
    <row r="450" spans="1:13" ht="15" customHeight="1">
      <c r="A450" s="163">
        <v>5960</v>
      </c>
      <c r="B450" s="163">
        <v>5980</v>
      </c>
      <c r="C450" s="163">
        <v>496830</v>
      </c>
      <c r="D450" s="163">
        <v>460420</v>
      </c>
      <c r="E450" s="163">
        <v>390440</v>
      </c>
      <c r="F450" s="163">
        <v>371690</v>
      </c>
      <c r="G450" s="163">
        <v>352940</v>
      </c>
      <c r="H450" s="163">
        <v>334190</v>
      </c>
      <c r="I450" s="163">
        <v>315440</v>
      </c>
      <c r="J450" s="163">
        <v>296690</v>
      </c>
      <c r="K450" s="163">
        <v>277940</v>
      </c>
      <c r="L450" s="163">
        <v>259190</v>
      </c>
      <c r="M450" s="163">
        <v>240440</v>
      </c>
    </row>
    <row r="451" spans="1:13" ht="15" customHeight="1">
      <c r="A451" s="163">
        <v>5980</v>
      </c>
      <c r="B451" s="163">
        <v>6000</v>
      </c>
      <c r="C451" s="163">
        <v>501370</v>
      </c>
      <c r="D451" s="163">
        <v>463240</v>
      </c>
      <c r="E451" s="163">
        <v>393080</v>
      </c>
      <c r="F451" s="163">
        <v>374330</v>
      </c>
      <c r="G451" s="163">
        <v>355580</v>
      </c>
      <c r="H451" s="163">
        <v>336830</v>
      </c>
      <c r="I451" s="163">
        <v>318080</v>
      </c>
      <c r="J451" s="163">
        <v>299330</v>
      </c>
      <c r="K451" s="163">
        <v>280580</v>
      </c>
      <c r="L451" s="163">
        <v>261830</v>
      </c>
      <c r="M451" s="163">
        <v>243080</v>
      </c>
    </row>
    <row r="452" spans="1:13" ht="15" customHeight="1">
      <c r="A452" s="163">
        <v>6000</v>
      </c>
      <c r="B452" s="163">
        <v>6020</v>
      </c>
      <c r="C452" s="163">
        <v>505900</v>
      </c>
      <c r="D452" s="163">
        <v>466060</v>
      </c>
      <c r="E452" s="163">
        <v>395720</v>
      </c>
      <c r="F452" s="163">
        <v>376970</v>
      </c>
      <c r="G452" s="163">
        <v>358220</v>
      </c>
      <c r="H452" s="163">
        <v>339470</v>
      </c>
      <c r="I452" s="163">
        <v>320720</v>
      </c>
      <c r="J452" s="163">
        <v>301970</v>
      </c>
      <c r="K452" s="163">
        <v>283220</v>
      </c>
      <c r="L452" s="163">
        <v>264470</v>
      </c>
      <c r="M452" s="163">
        <v>245720</v>
      </c>
    </row>
    <row r="453" spans="1:13" ht="15" customHeight="1">
      <c r="A453" s="163">
        <v>6020</v>
      </c>
      <c r="B453" s="163">
        <v>6040</v>
      </c>
      <c r="C453" s="163">
        <v>510440</v>
      </c>
      <c r="D453" s="163">
        <v>468880</v>
      </c>
      <c r="E453" s="163">
        <v>398360</v>
      </c>
      <c r="F453" s="163">
        <v>379610</v>
      </c>
      <c r="G453" s="163">
        <v>360860</v>
      </c>
      <c r="H453" s="163">
        <v>342110</v>
      </c>
      <c r="I453" s="163">
        <v>323360</v>
      </c>
      <c r="J453" s="163">
        <v>304610</v>
      </c>
      <c r="K453" s="163">
        <v>285860</v>
      </c>
      <c r="L453" s="163">
        <v>267110</v>
      </c>
      <c r="M453" s="163">
        <v>248360</v>
      </c>
    </row>
    <row r="454" spans="1:13" ht="15" customHeight="1">
      <c r="A454" s="163">
        <v>6040</v>
      </c>
      <c r="B454" s="163">
        <v>6060</v>
      </c>
      <c r="C454" s="163">
        <v>514980</v>
      </c>
      <c r="D454" s="163">
        <v>471700</v>
      </c>
      <c r="E454" s="163">
        <v>401000</v>
      </c>
      <c r="F454" s="163">
        <v>382250</v>
      </c>
      <c r="G454" s="163">
        <v>363500</v>
      </c>
      <c r="H454" s="163">
        <v>344750</v>
      </c>
      <c r="I454" s="163">
        <v>326000</v>
      </c>
      <c r="J454" s="163">
        <v>307250</v>
      </c>
      <c r="K454" s="163">
        <v>288500</v>
      </c>
      <c r="L454" s="163">
        <v>269750</v>
      </c>
      <c r="M454" s="163">
        <v>251000</v>
      </c>
    </row>
    <row r="455" spans="1:13" ht="15" customHeight="1">
      <c r="A455" s="163">
        <v>6060</v>
      </c>
      <c r="B455" s="163">
        <v>6080</v>
      </c>
      <c r="C455" s="163">
        <v>519510</v>
      </c>
      <c r="D455" s="163">
        <v>474520</v>
      </c>
      <c r="E455" s="163">
        <v>403640</v>
      </c>
      <c r="F455" s="163">
        <v>384890</v>
      </c>
      <c r="G455" s="163">
        <v>366140</v>
      </c>
      <c r="H455" s="163">
        <v>347390</v>
      </c>
      <c r="I455" s="163">
        <v>328640</v>
      </c>
      <c r="J455" s="163">
        <v>309890</v>
      </c>
      <c r="K455" s="163">
        <v>291140</v>
      </c>
      <c r="L455" s="163">
        <v>272390</v>
      </c>
      <c r="M455" s="163">
        <v>253640</v>
      </c>
    </row>
    <row r="456" spans="1:13" ht="15" customHeight="1">
      <c r="A456" s="163">
        <v>6080</v>
      </c>
      <c r="B456" s="163">
        <v>6100</v>
      </c>
      <c r="C456" s="163">
        <v>524050</v>
      </c>
      <c r="D456" s="163">
        <v>477340</v>
      </c>
      <c r="E456" s="163">
        <v>406280</v>
      </c>
      <c r="F456" s="163">
        <v>387530</v>
      </c>
      <c r="G456" s="163">
        <v>368780</v>
      </c>
      <c r="H456" s="163">
        <v>350030</v>
      </c>
      <c r="I456" s="163">
        <v>331280</v>
      </c>
      <c r="J456" s="163">
        <v>312530</v>
      </c>
      <c r="K456" s="163">
        <v>293780</v>
      </c>
      <c r="L456" s="163">
        <v>275030</v>
      </c>
      <c r="M456" s="163">
        <v>256280</v>
      </c>
    </row>
    <row r="457" spans="1:13" ht="15" customHeight="1">
      <c r="A457" s="163">
        <v>6100</v>
      </c>
      <c r="B457" s="163">
        <v>6120</v>
      </c>
      <c r="C457" s="163">
        <v>528580</v>
      </c>
      <c r="D457" s="163">
        <v>481250</v>
      </c>
      <c r="E457" s="163">
        <v>408920</v>
      </c>
      <c r="F457" s="163">
        <v>390170</v>
      </c>
      <c r="G457" s="163">
        <v>371420</v>
      </c>
      <c r="H457" s="163">
        <v>352670</v>
      </c>
      <c r="I457" s="163">
        <v>333920</v>
      </c>
      <c r="J457" s="163">
        <v>315170</v>
      </c>
      <c r="K457" s="163">
        <v>296420</v>
      </c>
      <c r="L457" s="163">
        <v>277670</v>
      </c>
      <c r="M457" s="163">
        <v>258920</v>
      </c>
    </row>
    <row r="458" spans="1:13" ht="15" customHeight="1">
      <c r="A458" s="163">
        <v>6120</v>
      </c>
      <c r="B458" s="163">
        <v>6140</v>
      </c>
      <c r="C458" s="163">
        <v>533120</v>
      </c>
      <c r="D458" s="163">
        <v>485760</v>
      </c>
      <c r="E458" s="163">
        <v>411560</v>
      </c>
      <c r="F458" s="163">
        <v>392810</v>
      </c>
      <c r="G458" s="163">
        <v>374060</v>
      </c>
      <c r="H458" s="163">
        <v>355310</v>
      </c>
      <c r="I458" s="163">
        <v>336560</v>
      </c>
      <c r="J458" s="163">
        <v>317810</v>
      </c>
      <c r="K458" s="163">
        <v>299060</v>
      </c>
      <c r="L458" s="163">
        <v>280310</v>
      </c>
      <c r="M458" s="163">
        <v>261560</v>
      </c>
    </row>
    <row r="459" spans="1:13" ht="15" customHeight="1">
      <c r="A459" s="163">
        <v>6140</v>
      </c>
      <c r="B459" s="163">
        <v>6160</v>
      </c>
      <c r="C459" s="163">
        <v>537660</v>
      </c>
      <c r="D459" s="163">
        <v>490280</v>
      </c>
      <c r="E459" s="163">
        <v>414200</v>
      </c>
      <c r="F459" s="163">
        <v>395450</v>
      </c>
      <c r="G459" s="163">
        <v>376700</v>
      </c>
      <c r="H459" s="163">
        <v>357950</v>
      </c>
      <c r="I459" s="163">
        <v>339200</v>
      </c>
      <c r="J459" s="163">
        <v>320450</v>
      </c>
      <c r="K459" s="163">
        <v>301700</v>
      </c>
      <c r="L459" s="163">
        <v>282950</v>
      </c>
      <c r="M459" s="163">
        <v>264200</v>
      </c>
    </row>
    <row r="460" spans="1:13" ht="15" customHeight="1">
      <c r="A460" s="163">
        <v>6160</v>
      </c>
      <c r="B460" s="163">
        <v>6180</v>
      </c>
      <c r="C460" s="163">
        <v>542190</v>
      </c>
      <c r="D460" s="163">
        <v>494790</v>
      </c>
      <c r="E460" s="163">
        <v>416840</v>
      </c>
      <c r="F460" s="163">
        <v>398090</v>
      </c>
      <c r="G460" s="163">
        <v>379340</v>
      </c>
      <c r="H460" s="163">
        <v>360590</v>
      </c>
      <c r="I460" s="163">
        <v>341840</v>
      </c>
      <c r="J460" s="163">
        <v>323090</v>
      </c>
      <c r="K460" s="163">
        <v>304340</v>
      </c>
      <c r="L460" s="163">
        <v>285590</v>
      </c>
      <c r="M460" s="163">
        <v>266840</v>
      </c>
    </row>
    <row r="461" spans="1:13" ht="15" customHeight="1">
      <c r="A461" s="163">
        <v>6180</v>
      </c>
      <c r="B461" s="163">
        <v>6200</v>
      </c>
      <c r="C461" s="163">
        <v>546730</v>
      </c>
      <c r="D461" s="163">
        <v>499300</v>
      </c>
      <c r="E461" s="163">
        <v>419480</v>
      </c>
      <c r="F461" s="163">
        <v>400730</v>
      </c>
      <c r="G461" s="163">
        <v>381980</v>
      </c>
      <c r="H461" s="163">
        <v>363230</v>
      </c>
      <c r="I461" s="163">
        <v>344480</v>
      </c>
      <c r="J461" s="163">
        <v>325730</v>
      </c>
      <c r="K461" s="163">
        <v>306980</v>
      </c>
      <c r="L461" s="163">
        <v>288230</v>
      </c>
      <c r="M461" s="163">
        <v>269480</v>
      </c>
    </row>
    <row r="462" spans="1:13" ht="15" customHeight="1">
      <c r="A462" s="163">
        <v>6200</v>
      </c>
      <c r="B462" s="163">
        <v>6220</v>
      </c>
      <c r="C462" s="163">
        <v>551260</v>
      </c>
      <c r="D462" s="163">
        <v>503810</v>
      </c>
      <c r="E462" s="163">
        <v>422120</v>
      </c>
      <c r="F462" s="163">
        <v>403370</v>
      </c>
      <c r="G462" s="163">
        <v>384620</v>
      </c>
      <c r="H462" s="163">
        <v>365870</v>
      </c>
      <c r="I462" s="163">
        <v>347120</v>
      </c>
      <c r="J462" s="163">
        <v>328370</v>
      </c>
      <c r="K462" s="163">
        <v>309620</v>
      </c>
      <c r="L462" s="163">
        <v>290870</v>
      </c>
      <c r="M462" s="163">
        <v>272120</v>
      </c>
    </row>
    <row r="463" spans="1:13" ht="15" customHeight="1">
      <c r="A463" s="163">
        <v>6220</v>
      </c>
      <c r="B463" s="163">
        <v>6240</v>
      </c>
      <c r="C463" s="163">
        <v>555800</v>
      </c>
      <c r="D463" s="163">
        <v>508320</v>
      </c>
      <c r="E463" s="163">
        <v>424760</v>
      </c>
      <c r="F463" s="163">
        <v>406010</v>
      </c>
      <c r="G463" s="163">
        <v>387260</v>
      </c>
      <c r="H463" s="163">
        <v>368510</v>
      </c>
      <c r="I463" s="163">
        <v>349760</v>
      </c>
      <c r="J463" s="163">
        <v>331010</v>
      </c>
      <c r="K463" s="163">
        <v>312260</v>
      </c>
      <c r="L463" s="163">
        <v>293510</v>
      </c>
      <c r="M463" s="163">
        <v>274760</v>
      </c>
    </row>
    <row r="464" spans="1:13" ht="15" customHeight="1">
      <c r="A464" s="163">
        <v>6240</v>
      </c>
      <c r="B464" s="163">
        <v>6260</v>
      </c>
      <c r="C464" s="163">
        <v>560340</v>
      </c>
      <c r="D464" s="163">
        <v>512840</v>
      </c>
      <c r="E464" s="163">
        <v>427400</v>
      </c>
      <c r="F464" s="163">
        <v>408650</v>
      </c>
      <c r="G464" s="163">
        <v>389900</v>
      </c>
      <c r="H464" s="163">
        <v>371150</v>
      </c>
      <c r="I464" s="163">
        <v>352400</v>
      </c>
      <c r="J464" s="163">
        <v>333650</v>
      </c>
      <c r="K464" s="163">
        <v>314900</v>
      </c>
      <c r="L464" s="163">
        <v>296150</v>
      </c>
      <c r="M464" s="163">
        <v>277400</v>
      </c>
    </row>
    <row r="465" spans="1:13" ht="15" customHeight="1">
      <c r="A465" s="163">
        <v>6260</v>
      </c>
      <c r="B465" s="163">
        <v>6280</v>
      </c>
      <c r="C465" s="163">
        <v>564870</v>
      </c>
      <c r="D465" s="163">
        <v>517350</v>
      </c>
      <c r="E465" s="163">
        <v>430040</v>
      </c>
      <c r="F465" s="163">
        <v>411290</v>
      </c>
      <c r="G465" s="163">
        <v>392540</v>
      </c>
      <c r="H465" s="163">
        <v>373790</v>
      </c>
      <c r="I465" s="163">
        <v>355040</v>
      </c>
      <c r="J465" s="163">
        <v>336290</v>
      </c>
      <c r="K465" s="163">
        <v>317540</v>
      </c>
      <c r="L465" s="163">
        <v>298790</v>
      </c>
      <c r="M465" s="163">
        <v>280040</v>
      </c>
    </row>
    <row r="466" spans="1:13" ht="15" customHeight="1">
      <c r="A466" s="163">
        <v>6280</v>
      </c>
      <c r="B466" s="163">
        <v>6300</v>
      </c>
      <c r="C466" s="163">
        <v>569410</v>
      </c>
      <c r="D466" s="163">
        <v>521860</v>
      </c>
      <c r="E466" s="163">
        <v>432680</v>
      </c>
      <c r="F466" s="163">
        <v>413930</v>
      </c>
      <c r="G466" s="163">
        <v>395180</v>
      </c>
      <c r="H466" s="163">
        <v>376430</v>
      </c>
      <c r="I466" s="163">
        <v>357680</v>
      </c>
      <c r="J466" s="163">
        <v>338930</v>
      </c>
      <c r="K466" s="163">
        <v>320180</v>
      </c>
      <c r="L466" s="163">
        <v>301430</v>
      </c>
      <c r="M466" s="163">
        <v>282680</v>
      </c>
    </row>
    <row r="467" spans="1:13" ht="15" customHeight="1">
      <c r="A467" s="163">
        <v>6300</v>
      </c>
      <c r="B467" s="163">
        <v>6320</v>
      </c>
      <c r="C467" s="163">
        <v>573940</v>
      </c>
      <c r="D467" s="163">
        <v>526370</v>
      </c>
      <c r="E467" s="163">
        <v>435320</v>
      </c>
      <c r="F467" s="163">
        <v>416570</v>
      </c>
      <c r="G467" s="163">
        <v>397820</v>
      </c>
      <c r="H467" s="163">
        <v>379070</v>
      </c>
      <c r="I467" s="163">
        <v>360320</v>
      </c>
      <c r="J467" s="163">
        <v>341570</v>
      </c>
      <c r="K467" s="163">
        <v>322820</v>
      </c>
      <c r="L467" s="163">
        <v>304070</v>
      </c>
      <c r="M467" s="163">
        <v>285320</v>
      </c>
    </row>
    <row r="468" spans="1:13" ht="15" customHeight="1">
      <c r="A468" s="163">
        <v>6320</v>
      </c>
      <c r="B468" s="163">
        <v>6340</v>
      </c>
      <c r="C468" s="163">
        <v>578480</v>
      </c>
      <c r="D468" s="163">
        <v>530880</v>
      </c>
      <c r="E468" s="163">
        <v>437960</v>
      </c>
      <c r="F468" s="163">
        <v>419210</v>
      </c>
      <c r="G468" s="163">
        <v>400460</v>
      </c>
      <c r="H468" s="163">
        <v>381710</v>
      </c>
      <c r="I468" s="163">
        <v>362960</v>
      </c>
      <c r="J468" s="163">
        <v>344210</v>
      </c>
      <c r="K468" s="163">
        <v>325460</v>
      </c>
      <c r="L468" s="163">
        <v>306710</v>
      </c>
      <c r="M468" s="163">
        <v>287960</v>
      </c>
    </row>
    <row r="469" spans="1:13" ht="15" customHeight="1">
      <c r="A469" s="163">
        <v>6340</v>
      </c>
      <c r="B469" s="163">
        <v>6360</v>
      </c>
      <c r="C469" s="163">
        <v>583020</v>
      </c>
      <c r="D469" s="163">
        <v>535400</v>
      </c>
      <c r="E469" s="163">
        <v>440600</v>
      </c>
      <c r="F469" s="163">
        <v>421850</v>
      </c>
      <c r="G469" s="163">
        <v>403100</v>
      </c>
      <c r="H469" s="163">
        <v>384350</v>
      </c>
      <c r="I469" s="163">
        <v>365600</v>
      </c>
      <c r="J469" s="163">
        <v>346850</v>
      </c>
      <c r="K469" s="163">
        <v>328100</v>
      </c>
      <c r="L469" s="163">
        <v>309350</v>
      </c>
      <c r="M469" s="163">
        <v>290600</v>
      </c>
    </row>
    <row r="470" spans="1:13" ht="15" customHeight="1">
      <c r="A470" s="163">
        <v>6360</v>
      </c>
      <c r="B470" s="163">
        <v>6380</v>
      </c>
      <c r="C470" s="163">
        <v>587550</v>
      </c>
      <c r="D470" s="163">
        <v>539910</v>
      </c>
      <c r="E470" s="163">
        <v>443240</v>
      </c>
      <c r="F470" s="163">
        <v>424490</v>
      </c>
      <c r="G470" s="163">
        <v>405740</v>
      </c>
      <c r="H470" s="163">
        <v>386990</v>
      </c>
      <c r="I470" s="163">
        <v>368240</v>
      </c>
      <c r="J470" s="163">
        <v>349490</v>
      </c>
      <c r="K470" s="163">
        <v>330740</v>
      </c>
      <c r="L470" s="163">
        <v>311990</v>
      </c>
      <c r="M470" s="163">
        <v>293240</v>
      </c>
    </row>
    <row r="471" spans="1:13" ht="15" customHeight="1">
      <c r="A471" s="163">
        <v>6380</v>
      </c>
      <c r="B471" s="163">
        <v>6400</v>
      </c>
      <c r="C471" s="163">
        <v>592090</v>
      </c>
      <c r="D471" s="163">
        <v>544420</v>
      </c>
      <c r="E471" s="163">
        <v>445880</v>
      </c>
      <c r="F471" s="163">
        <v>427130</v>
      </c>
      <c r="G471" s="163">
        <v>408380</v>
      </c>
      <c r="H471" s="163">
        <v>389630</v>
      </c>
      <c r="I471" s="163">
        <v>370880</v>
      </c>
      <c r="J471" s="163">
        <v>352130</v>
      </c>
      <c r="K471" s="163">
        <v>333380</v>
      </c>
      <c r="L471" s="163">
        <v>314630</v>
      </c>
      <c r="M471" s="163">
        <v>295880</v>
      </c>
    </row>
    <row r="472" spans="1:13" ht="15" customHeight="1">
      <c r="A472" s="163">
        <v>6400</v>
      </c>
      <c r="B472" s="163">
        <v>6420</v>
      </c>
      <c r="C472" s="163">
        <v>596620</v>
      </c>
      <c r="D472" s="163">
        <v>548930</v>
      </c>
      <c r="E472" s="163">
        <v>448520</v>
      </c>
      <c r="F472" s="163">
        <v>429770</v>
      </c>
      <c r="G472" s="163">
        <v>411020</v>
      </c>
      <c r="H472" s="163">
        <v>392270</v>
      </c>
      <c r="I472" s="163">
        <v>373520</v>
      </c>
      <c r="J472" s="163">
        <v>354770</v>
      </c>
      <c r="K472" s="163">
        <v>336020</v>
      </c>
      <c r="L472" s="163">
        <v>317270</v>
      </c>
      <c r="M472" s="163">
        <v>298520</v>
      </c>
    </row>
    <row r="473" spans="1:13" ht="15" customHeight="1">
      <c r="A473" s="163">
        <v>6420</v>
      </c>
      <c r="B473" s="163">
        <v>6440</v>
      </c>
      <c r="C473" s="163">
        <v>601160</v>
      </c>
      <c r="D473" s="163">
        <v>553440</v>
      </c>
      <c r="E473" s="163">
        <v>451160</v>
      </c>
      <c r="F473" s="163">
        <v>432410</v>
      </c>
      <c r="G473" s="163">
        <v>413660</v>
      </c>
      <c r="H473" s="163">
        <v>394910</v>
      </c>
      <c r="I473" s="163">
        <v>376160</v>
      </c>
      <c r="J473" s="163">
        <v>357410</v>
      </c>
      <c r="K473" s="163">
        <v>338660</v>
      </c>
      <c r="L473" s="163">
        <v>319910</v>
      </c>
      <c r="M473" s="163">
        <v>301160</v>
      </c>
    </row>
    <row r="474" spans="1:13" ht="15" customHeight="1">
      <c r="A474" s="163">
        <v>6440</v>
      </c>
      <c r="B474" s="163">
        <v>6460</v>
      </c>
      <c r="C474" s="163">
        <v>605700</v>
      </c>
      <c r="D474" s="163">
        <v>557960</v>
      </c>
      <c r="E474" s="163">
        <v>453800</v>
      </c>
      <c r="F474" s="163">
        <v>435050</v>
      </c>
      <c r="G474" s="163">
        <v>416300</v>
      </c>
      <c r="H474" s="163">
        <v>397550</v>
      </c>
      <c r="I474" s="163">
        <v>378800</v>
      </c>
      <c r="J474" s="163">
        <v>360050</v>
      </c>
      <c r="K474" s="163">
        <v>341300</v>
      </c>
      <c r="L474" s="163">
        <v>322550</v>
      </c>
      <c r="M474" s="163">
        <v>303800</v>
      </c>
    </row>
    <row r="475" spans="1:13" ht="15" customHeight="1">
      <c r="A475" s="163">
        <v>6460</v>
      </c>
      <c r="B475" s="163">
        <v>6480</v>
      </c>
      <c r="C475" s="163">
        <v>610230</v>
      </c>
      <c r="D475" s="163">
        <v>562470</v>
      </c>
      <c r="E475" s="163">
        <v>456440</v>
      </c>
      <c r="F475" s="163">
        <v>437690</v>
      </c>
      <c r="G475" s="163">
        <v>418940</v>
      </c>
      <c r="H475" s="163">
        <v>400190</v>
      </c>
      <c r="I475" s="163">
        <v>381440</v>
      </c>
      <c r="J475" s="163">
        <v>362690</v>
      </c>
      <c r="K475" s="163">
        <v>343940</v>
      </c>
      <c r="L475" s="163">
        <v>325190</v>
      </c>
      <c r="M475" s="163">
        <v>306440</v>
      </c>
    </row>
    <row r="476" spans="1:13" ht="15" customHeight="1">
      <c r="A476" s="163">
        <v>6480</v>
      </c>
      <c r="B476" s="163">
        <v>6500</v>
      </c>
      <c r="C476" s="163">
        <v>614770</v>
      </c>
      <c r="D476" s="163">
        <v>566980</v>
      </c>
      <c r="E476" s="163">
        <v>459080</v>
      </c>
      <c r="F476" s="163">
        <v>440330</v>
      </c>
      <c r="G476" s="163">
        <v>421580</v>
      </c>
      <c r="H476" s="163">
        <v>402830</v>
      </c>
      <c r="I476" s="163">
        <v>384080</v>
      </c>
      <c r="J476" s="163">
        <v>365330</v>
      </c>
      <c r="K476" s="163">
        <v>346580</v>
      </c>
      <c r="L476" s="163">
        <v>327830</v>
      </c>
      <c r="M476" s="163">
        <v>309080</v>
      </c>
    </row>
    <row r="477" spans="1:13" ht="15" customHeight="1">
      <c r="A477" s="163">
        <v>6500</v>
      </c>
      <c r="B477" s="163">
        <v>6520</v>
      </c>
      <c r="C477" s="163">
        <v>619300</v>
      </c>
      <c r="D477" s="163">
        <v>571490</v>
      </c>
      <c r="E477" s="163">
        <v>461720</v>
      </c>
      <c r="F477" s="163">
        <v>442970</v>
      </c>
      <c r="G477" s="163">
        <v>424220</v>
      </c>
      <c r="H477" s="163">
        <v>405470</v>
      </c>
      <c r="I477" s="163">
        <v>386720</v>
      </c>
      <c r="J477" s="163">
        <v>367970</v>
      </c>
      <c r="K477" s="163">
        <v>349220</v>
      </c>
      <c r="L477" s="163">
        <v>330470</v>
      </c>
      <c r="M477" s="163">
        <v>311720</v>
      </c>
    </row>
    <row r="478" spans="1:13" ht="15" customHeight="1">
      <c r="A478" s="163">
        <v>6520</v>
      </c>
      <c r="B478" s="163">
        <v>6540</v>
      </c>
      <c r="C478" s="163">
        <v>623840</v>
      </c>
      <c r="D478" s="163">
        <v>576000</v>
      </c>
      <c r="E478" s="163">
        <v>464360</v>
      </c>
      <c r="F478" s="163">
        <v>445610</v>
      </c>
      <c r="G478" s="163">
        <v>426860</v>
      </c>
      <c r="H478" s="163">
        <v>408110</v>
      </c>
      <c r="I478" s="163">
        <v>389360</v>
      </c>
      <c r="J478" s="163">
        <v>370610</v>
      </c>
      <c r="K478" s="163">
        <v>351860</v>
      </c>
      <c r="L478" s="163">
        <v>333110</v>
      </c>
      <c r="M478" s="163">
        <v>314360</v>
      </c>
    </row>
    <row r="479" spans="1:13" ht="15" customHeight="1">
      <c r="A479" s="163">
        <v>6540</v>
      </c>
      <c r="B479" s="163">
        <v>6560</v>
      </c>
      <c r="C479" s="163">
        <v>628380</v>
      </c>
      <c r="D479" s="163">
        <v>580520</v>
      </c>
      <c r="E479" s="163">
        <v>467000</v>
      </c>
      <c r="F479" s="163">
        <v>448250</v>
      </c>
      <c r="G479" s="163">
        <v>429500</v>
      </c>
      <c r="H479" s="163">
        <v>410750</v>
      </c>
      <c r="I479" s="163">
        <v>392000</v>
      </c>
      <c r="J479" s="163">
        <v>373250</v>
      </c>
      <c r="K479" s="163">
        <v>354500</v>
      </c>
      <c r="L479" s="163">
        <v>335750</v>
      </c>
      <c r="M479" s="163">
        <v>317000</v>
      </c>
    </row>
    <row r="480" spans="1:13" ht="15" customHeight="1">
      <c r="A480" s="163">
        <v>6560</v>
      </c>
      <c r="B480" s="163">
        <v>6580</v>
      </c>
      <c r="C480" s="163">
        <v>632910</v>
      </c>
      <c r="D480" s="163">
        <v>585030</v>
      </c>
      <c r="E480" s="163">
        <v>469640</v>
      </c>
      <c r="F480" s="163">
        <v>450890</v>
      </c>
      <c r="G480" s="163">
        <v>432140</v>
      </c>
      <c r="H480" s="163">
        <v>413390</v>
      </c>
      <c r="I480" s="163">
        <v>394640</v>
      </c>
      <c r="J480" s="163">
        <v>375890</v>
      </c>
      <c r="K480" s="163">
        <v>357140</v>
      </c>
      <c r="L480" s="163">
        <v>338390</v>
      </c>
      <c r="M480" s="163">
        <v>319640</v>
      </c>
    </row>
    <row r="481" spans="1:13" ht="15" customHeight="1">
      <c r="A481" s="163">
        <v>6580</v>
      </c>
      <c r="B481" s="163">
        <v>6600</v>
      </c>
      <c r="C481" s="163">
        <v>637450</v>
      </c>
      <c r="D481" s="163">
        <v>589540</v>
      </c>
      <c r="E481" s="163">
        <v>472280</v>
      </c>
      <c r="F481" s="163">
        <v>453530</v>
      </c>
      <c r="G481" s="163">
        <v>434780</v>
      </c>
      <c r="H481" s="163">
        <v>416030</v>
      </c>
      <c r="I481" s="163">
        <v>397280</v>
      </c>
      <c r="J481" s="163">
        <v>378530</v>
      </c>
      <c r="K481" s="163">
        <v>359780</v>
      </c>
      <c r="L481" s="163">
        <v>341030</v>
      </c>
      <c r="M481" s="163">
        <v>322280</v>
      </c>
    </row>
    <row r="482" spans="1:13" ht="15" customHeight="1">
      <c r="A482" s="163">
        <v>6600</v>
      </c>
      <c r="B482" s="163">
        <v>6620</v>
      </c>
      <c r="C482" s="163">
        <v>641980</v>
      </c>
      <c r="D482" s="163">
        <v>594050</v>
      </c>
      <c r="E482" s="163">
        <v>474920</v>
      </c>
      <c r="F482" s="163">
        <v>456170</v>
      </c>
      <c r="G482" s="163">
        <v>437420</v>
      </c>
      <c r="H482" s="163">
        <v>418670</v>
      </c>
      <c r="I482" s="163">
        <v>399920</v>
      </c>
      <c r="J482" s="163">
        <v>381170</v>
      </c>
      <c r="K482" s="163">
        <v>362420</v>
      </c>
      <c r="L482" s="163">
        <v>343670</v>
      </c>
      <c r="M482" s="163">
        <v>324920</v>
      </c>
    </row>
    <row r="483" spans="1:13" ht="15" customHeight="1">
      <c r="A483" s="163">
        <v>6620</v>
      </c>
      <c r="B483" s="163">
        <v>6640</v>
      </c>
      <c r="C483" s="163">
        <v>646520</v>
      </c>
      <c r="D483" s="163">
        <v>598560</v>
      </c>
      <c r="E483" s="163">
        <v>477560</v>
      </c>
      <c r="F483" s="163">
        <v>458810</v>
      </c>
      <c r="G483" s="163">
        <v>440060</v>
      </c>
      <c r="H483" s="163">
        <v>421310</v>
      </c>
      <c r="I483" s="163">
        <v>402560</v>
      </c>
      <c r="J483" s="163">
        <v>383810</v>
      </c>
      <c r="K483" s="163">
        <v>365060</v>
      </c>
      <c r="L483" s="163">
        <v>346310</v>
      </c>
      <c r="M483" s="163">
        <v>327560</v>
      </c>
    </row>
    <row r="484" spans="1:13" ht="15" customHeight="1">
      <c r="A484" s="163">
        <v>6640</v>
      </c>
      <c r="B484" s="163">
        <v>6660</v>
      </c>
      <c r="C484" s="163">
        <v>651060</v>
      </c>
      <c r="D484" s="163">
        <v>603080</v>
      </c>
      <c r="E484" s="163">
        <v>481320</v>
      </c>
      <c r="F484" s="163">
        <v>461450</v>
      </c>
      <c r="G484" s="163">
        <v>442700</v>
      </c>
      <c r="H484" s="163">
        <v>423950</v>
      </c>
      <c r="I484" s="163">
        <v>405200</v>
      </c>
      <c r="J484" s="163">
        <v>386450</v>
      </c>
      <c r="K484" s="163">
        <v>367700</v>
      </c>
      <c r="L484" s="163">
        <v>348950</v>
      </c>
      <c r="M484" s="163">
        <v>330200</v>
      </c>
    </row>
    <row r="485" spans="1:13" ht="15" customHeight="1">
      <c r="A485" s="163">
        <v>6660</v>
      </c>
      <c r="B485" s="163">
        <v>6680</v>
      </c>
      <c r="C485" s="163">
        <v>655590</v>
      </c>
      <c r="D485" s="163">
        <v>607590</v>
      </c>
      <c r="E485" s="163">
        <v>485540</v>
      </c>
      <c r="F485" s="163">
        <v>464090</v>
      </c>
      <c r="G485" s="163">
        <v>445340</v>
      </c>
      <c r="H485" s="163">
        <v>426590</v>
      </c>
      <c r="I485" s="163">
        <v>407840</v>
      </c>
      <c r="J485" s="163">
        <v>389090</v>
      </c>
      <c r="K485" s="163">
        <v>370340</v>
      </c>
      <c r="L485" s="163">
        <v>351590</v>
      </c>
      <c r="M485" s="163">
        <v>332840</v>
      </c>
    </row>
    <row r="486" spans="1:13" ht="15" customHeight="1">
      <c r="A486" s="163">
        <v>6680</v>
      </c>
      <c r="B486" s="163">
        <v>6700</v>
      </c>
      <c r="C486" s="163">
        <v>660130</v>
      </c>
      <c r="D486" s="163">
        <v>612100</v>
      </c>
      <c r="E486" s="163">
        <v>489760</v>
      </c>
      <c r="F486" s="163">
        <v>466730</v>
      </c>
      <c r="G486" s="163">
        <v>447980</v>
      </c>
      <c r="H486" s="163">
        <v>429230</v>
      </c>
      <c r="I486" s="163">
        <v>410480</v>
      </c>
      <c r="J486" s="163">
        <v>391730</v>
      </c>
      <c r="K486" s="163">
        <v>372980</v>
      </c>
      <c r="L486" s="163">
        <v>354230</v>
      </c>
      <c r="M486" s="163">
        <v>335480</v>
      </c>
    </row>
    <row r="487" spans="1:13" ht="15" customHeight="1">
      <c r="A487" s="163">
        <v>6700</v>
      </c>
      <c r="B487" s="163">
        <v>6720</v>
      </c>
      <c r="C487" s="163">
        <v>664660</v>
      </c>
      <c r="D487" s="163">
        <v>616610</v>
      </c>
      <c r="E487" s="163">
        <v>493990</v>
      </c>
      <c r="F487" s="163">
        <v>469370</v>
      </c>
      <c r="G487" s="163">
        <v>450620</v>
      </c>
      <c r="H487" s="163">
        <v>431870</v>
      </c>
      <c r="I487" s="163">
        <v>413120</v>
      </c>
      <c r="J487" s="163">
        <v>394370</v>
      </c>
      <c r="K487" s="163">
        <v>375620</v>
      </c>
      <c r="L487" s="163">
        <v>356870</v>
      </c>
      <c r="M487" s="163">
        <v>338120</v>
      </c>
    </row>
    <row r="488" spans="1:13" ht="15" customHeight="1">
      <c r="A488" s="163">
        <v>6720</v>
      </c>
      <c r="B488" s="163">
        <v>6740</v>
      </c>
      <c r="C488" s="163">
        <v>669200</v>
      </c>
      <c r="D488" s="163">
        <v>621120</v>
      </c>
      <c r="E488" s="163">
        <v>498210</v>
      </c>
      <c r="F488" s="163">
        <v>472010</v>
      </c>
      <c r="G488" s="163">
        <v>453260</v>
      </c>
      <c r="H488" s="163">
        <v>434510</v>
      </c>
      <c r="I488" s="163">
        <v>415760</v>
      </c>
      <c r="J488" s="163">
        <v>397010</v>
      </c>
      <c r="K488" s="163">
        <v>378260</v>
      </c>
      <c r="L488" s="163">
        <v>359510</v>
      </c>
      <c r="M488" s="163">
        <v>340760</v>
      </c>
    </row>
    <row r="489" spans="1:13" ht="15" customHeight="1">
      <c r="A489" s="163">
        <v>6740</v>
      </c>
      <c r="B489" s="163">
        <v>6760</v>
      </c>
      <c r="C489" s="163">
        <v>673740</v>
      </c>
      <c r="D489" s="163">
        <v>625640</v>
      </c>
      <c r="E489" s="163">
        <v>502440</v>
      </c>
      <c r="F489" s="163">
        <v>474650</v>
      </c>
      <c r="G489" s="163">
        <v>455900</v>
      </c>
      <c r="H489" s="163">
        <v>437150</v>
      </c>
      <c r="I489" s="163">
        <v>418400</v>
      </c>
      <c r="J489" s="163">
        <v>399650</v>
      </c>
      <c r="K489" s="163">
        <v>380900</v>
      </c>
      <c r="L489" s="163">
        <v>362150</v>
      </c>
      <c r="M489" s="163">
        <v>343400</v>
      </c>
    </row>
    <row r="490" spans="1:13" ht="15" customHeight="1">
      <c r="A490" s="163">
        <v>6760</v>
      </c>
      <c r="B490" s="163">
        <v>6780</v>
      </c>
      <c r="C490" s="163">
        <v>678270</v>
      </c>
      <c r="D490" s="163">
        <v>630150</v>
      </c>
      <c r="E490" s="163">
        <v>506660</v>
      </c>
      <c r="F490" s="163">
        <v>477290</v>
      </c>
      <c r="G490" s="163">
        <v>458540</v>
      </c>
      <c r="H490" s="163">
        <v>439790</v>
      </c>
      <c r="I490" s="163">
        <v>421040</v>
      </c>
      <c r="J490" s="163">
        <v>402290</v>
      </c>
      <c r="K490" s="163">
        <v>383540</v>
      </c>
      <c r="L490" s="163">
        <v>364790</v>
      </c>
      <c r="M490" s="163">
        <v>346040</v>
      </c>
    </row>
    <row r="491" spans="1:13" ht="15" customHeight="1">
      <c r="A491" s="163">
        <v>6780</v>
      </c>
      <c r="B491" s="163">
        <v>6800</v>
      </c>
      <c r="C491" s="163">
        <v>682810</v>
      </c>
      <c r="D491" s="163">
        <v>634660</v>
      </c>
      <c r="E491" s="163">
        <v>510880</v>
      </c>
      <c r="F491" s="163">
        <v>480880</v>
      </c>
      <c r="G491" s="163">
        <v>461180</v>
      </c>
      <c r="H491" s="163">
        <v>442430</v>
      </c>
      <c r="I491" s="163">
        <v>423680</v>
      </c>
      <c r="J491" s="163">
        <v>404930</v>
      </c>
      <c r="K491" s="163">
        <v>386180</v>
      </c>
      <c r="L491" s="163">
        <v>367430</v>
      </c>
      <c r="M491" s="163">
        <v>348680</v>
      </c>
    </row>
    <row r="492" spans="1:13" ht="15" customHeight="1">
      <c r="A492" s="163">
        <v>6800</v>
      </c>
      <c r="B492" s="163">
        <v>6820</v>
      </c>
      <c r="C492" s="163">
        <v>687340</v>
      </c>
      <c r="D492" s="163">
        <v>639170</v>
      </c>
      <c r="E492" s="163">
        <v>515110</v>
      </c>
      <c r="F492" s="163">
        <v>485110</v>
      </c>
      <c r="G492" s="163">
        <v>463820</v>
      </c>
      <c r="H492" s="163">
        <v>445070</v>
      </c>
      <c r="I492" s="163">
        <v>426320</v>
      </c>
      <c r="J492" s="163">
        <v>407570</v>
      </c>
      <c r="K492" s="163">
        <v>388820</v>
      </c>
      <c r="L492" s="163">
        <v>370070</v>
      </c>
      <c r="M492" s="163">
        <v>351320</v>
      </c>
    </row>
    <row r="493" spans="1:13" ht="15" customHeight="1">
      <c r="A493" s="163">
        <v>6820</v>
      </c>
      <c r="B493" s="163">
        <v>6840</v>
      </c>
      <c r="C493" s="163">
        <v>691880</v>
      </c>
      <c r="D493" s="163">
        <v>643680</v>
      </c>
      <c r="E493" s="163">
        <v>519330</v>
      </c>
      <c r="F493" s="163">
        <v>489330</v>
      </c>
      <c r="G493" s="163">
        <v>466460</v>
      </c>
      <c r="H493" s="163">
        <v>447710</v>
      </c>
      <c r="I493" s="163">
        <v>428960</v>
      </c>
      <c r="J493" s="163">
        <v>410210</v>
      </c>
      <c r="K493" s="163">
        <v>391460</v>
      </c>
      <c r="L493" s="163">
        <v>372710</v>
      </c>
      <c r="M493" s="163">
        <v>353960</v>
      </c>
    </row>
    <row r="494" spans="1:13" ht="15" customHeight="1">
      <c r="A494" s="163">
        <v>6840</v>
      </c>
      <c r="B494" s="163">
        <v>6860</v>
      </c>
      <c r="C494" s="163">
        <v>696420</v>
      </c>
      <c r="D494" s="163">
        <v>648200</v>
      </c>
      <c r="E494" s="163">
        <v>523560</v>
      </c>
      <c r="F494" s="163">
        <v>493560</v>
      </c>
      <c r="G494" s="163">
        <v>469100</v>
      </c>
      <c r="H494" s="163">
        <v>450350</v>
      </c>
      <c r="I494" s="163">
        <v>431600</v>
      </c>
      <c r="J494" s="163">
        <v>412850</v>
      </c>
      <c r="K494" s="163">
        <v>394100</v>
      </c>
      <c r="L494" s="163">
        <v>375350</v>
      </c>
      <c r="M494" s="163">
        <v>356600</v>
      </c>
    </row>
    <row r="495" spans="1:13" ht="15" customHeight="1">
      <c r="A495" s="163">
        <v>6860</v>
      </c>
      <c r="B495" s="163">
        <v>6880</v>
      </c>
      <c r="C495" s="163">
        <v>700950</v>
      </c>
      <c r="D495" s="163">
        <v>652710</v>
      </c>
      <c r="E495" s="163">
        <v>527780</v>
      </c>
      <c r="F495" s="163">
        <v>497780</v>
      </c>
      <c r="G495" s="163">
        <v>471740</v>
      </c>
      <c r="H495" s="163">
        <v>452990</v>
      </c>
      <c r="I495" s="163">
        <v>434240</v>
      </c>
      <c r="J495" s="163">
        <v>415490</v>
      </c>
      <c r="K495" s="163">
        <v>396740</v>
      </c>
      <c r="L495" s="163">
        <v>377990</v>
      </c>
      <c r="M495" s="163">
        <v>359240</v>
      </c>
    </row>
    <row r="496" spans="1:13" ht="15" customHeight="1">
      <c r="A496" s="163">
        <v>6880</v>
      </c>
      <c r="B496" s="163">
        <v>6900</v>
      </c>
      <c r="C496" s="163">
        <v>705490</v>
      </c>
      <c r="D496" s="163">
        <v>657220</v>
      </c>
      <c r="E496" s="163">
        <v>532000</v>
      </c>
      <c r="F496" s="163">
        <v>502000</v>
      </c>
      <c r="G496" s="163">
        <v>474380</v>
      </c>
      <c r="H496" s="163">
        <v>455630</v>
      </c>
      <c r="I496" s="163">
        <v>436880</v>
      </c>
      <c r="J496" s="163">
        <v>418130</v>
      </c>
      <c r="K496" s="163">
        <v>399380</v>
      </c>
      <c r="L496" s="163">
        <v>380630</v>
      </c>
      <c r="M496" s="163">
        <v>361880</v>
      </c>
    </row>
    <row r="497" spans="1:13" ht="15" customHeight="1">
      <c r="A497" s="163">
        <v>6900</v>
      </c>
      <c r="B497" s="163">
        <v>6920</v>
      </c>
      <c r="C497" s="163">
        <v>710020</v>
      </c>
      <c r="D497" s="163">
        <v>661730</v>
      </c>
      <c r="E497" s="163">
        <v>536230</v>
      </c>
      <c r="F497" s="163">
        <v>506230</v>
      </c>
      <c r="G497" s="163">
        <v>477020</v>
      </c>
      <c r="H497" s="163">
        <v>458270</v>
      </c>
      <c r="I497" s="163">
        <v>439520</v>
      </c>
      <c r="J497" s="163">
        <v>420770</v>
      </c>
      <c r="K497" s="163">
        <v>402020</v>
      </c>
      <c r="L497" s="163">
        <v>383270</v>
      </c>
      <c r="M497" s="163">
        <v>364520</v>
      </c>
    </row>
    <row r="498" spans="1:13" ht="15" customHeight="1">
      <c r="A498" s="163">
        <v>6920</v>
      </c>
      <c r="B498" s="163">
        <v>6940</v>
      </c>
      <c r="C498" s="163">
        <v>714560</v>
      </c>
      <c r="D498" s="163">
        <v>666240</v>
      </c>
      <c r="E498" s="163">
        <v>540450</v>
      </c>
      <c r="F498" s="163">
        <v>510450</v>
      </c>
      <c r="G498" s="163">
        <v>480450</v>
      </c>
      <c r="H498" s="163">
        <v>460910</v>
      </c>
      <c r="I498" s="163">
        <v>442160</v>
      </c>
      <c r="J498" s="163">
        <v>423410</v>
      </c>
      <c r="K498" s="163">
        <v>404660</v>
      </c>
      <c r="L498" s="163">
        <v>385910</v>
      </c>
      <c r="M498" s="163">
        <v>367160</v>
      </c>
    </row>
    <row r="499" spans="1:13" ht="15" customHeight="1">
      <c r="A499" s="163">
        <v>6940</v>
      </c>
      <c r="B499" s="163">
        <v>6960</v>
      </c>
      <c r="C499" s="163">
        <v>719100</v>
      </c>
      <c r="D499" s="163">
        <v>670760</v>
      </c>
      <c r="E499" s="163">
        <v>544680</v>
      </c>
      <c r="F499" s="163">
        <v>514680</v>
      </c>
      <c r="G499" s="163">
        <v>484680</v>
      </c>
      <c r="H499" s="163">
        <v>463550</v>
      </c>
      <c r="I499" s="163">
        <v>444800</v>
      </c>
      <c r="J499" s="163">
        <v>426050</v>
      </c>
      <c r="K499" s="163">
        <v>407300</v>
      </c>
      <c r="L499" s="163">
        <v>388550</v>
      </c>
      <c r="M499" s="163">
        <v>369800</v>
      </c>
    </row>
    <row r="500" spans="1:13" ht="15" customHeight="1">
      <c r="A500" s="163">
        <v>6960</v>
      </c>
      <c r="B500" s="163">
        <v>6980</v>
      </c>
      <c r="C500" s="163">
        <v>723630</v>
      </c>
      <c r="D500" s="163">
        <v>675270</v>
      </c>
      <c r="E500" s="163">
        <v>548900</v>
      </c>
      <c r="F500" s="163">
        <v>518900</v>
      </c>
      <c r="G500" s="163">
        <v>488900</v>
      </c>
      <c r="H500" s="163">
        <v>466190</v>
      </c>
      <c r="I500" s="163">
        <v>447440</v>
      </c>
      <c r="J500" s="163">
        <v>428690</v>
      </c>
      <c r="K500" s="163">
        <v>409940</v>
      </c>
      <c r="L500" s="163">
        <v>391190</v>
      </c>
      <c r="M500" s="163">
        <v>372440</v>
      </c>
    </row>
    <row r="501" spans="1:13" ht="15" customHeight="1">
      <c r="A501" s="163">
        <v>6980</v>
      </c>
      <c r="B501" s="163">
        <v>7000</v>
      </c>
      <c r="C501" s="163">
        <v>728170</v>
      </c>
      <c r="D501" s="163">
        <v>679780</v>
      </c>
      <c r="E501" s="163">
        <v>553120</v>
      </c>
      <c r="F501" s="163">
        <v>523120</v>
      </c>
      <c r="G501" s="163">
        <v>493120</v>
      </c>
      <c r="H501" s="163">
        <v>468830</v>
      </c>
      <c r="I501" s="163">
        <v>450080</v>
      </c>
      <c r="J501" s="163">
        <v>431330</v>
      </c>
      <c r="K501" s="163">
        <v>412580</v>
      </c>
      <c r="L501" s="163">
        <v>393830</v>
      </c>
      <c r="M501" s="163">
        <v>375080</v>
      </c>
    </row>
    <row r="502" spans="1:13" ht="15" customHeight="1">
      <c r="A502" s="163">
        <v>7000</v>
      </c>
      <c r="B502" s="163">
        <v>7020</v>
      </c>
      <c r="C502" s="163">
        <v>732700</v>
      </c>
      <c r="D502" s="163">
        <v>684290</v>
      </c>
      <c r="E502" s="163">
        <v>557350</v>
      </c>
      <c r="F502" s="163">
        <v>527350</v>
      </c>
      <c r="G502" s="163">
        <v>497350</v>
      </c>
      <c r="H502" s="163">
        <v>471470</v>
      </c>
      <c r="I502" s="163">
        <v>452720</v>
      </c>
      <c r="J502" s="163">
        <v>433970</v>
      </c>
      <c r="K502" s="163">
        <v>415220</v>
      </c>
      <c r="L502" s="163">
        <v>396470</v>
      </c>
      <c r="M502" s="163">
        <v>377720</v>
      </c>
    </row>
    <row r="503" spans="1:13" ht="15" customHeight="1">
      <c r="A503" s="163">
        <v>7020</v>
      </c>
      <c r="B503" s="163">
        <v>7040</v>
      </c>
      <c r="C503" s="163">
        <v>737240</v>
      </c>
      <c r="D503" s="163">
        <v>688800</v>
      </c>
      <c r="E503" s="163">
        <v>561570</v>
      </c>
      <c r="F503" s="163">
        <v>531570</v>
      </c>
      <c r="G503" s="163">
        <v>501570</v>
      </c>
      <c r="H503" s="163">
        <v>474110</v>
      </c>
      <c r="I503" s="163">
        <v>455360</v>
      </c>
      <c r="J503" s="163">
        <v>436610</v>
      </c>
      <c r="K503" s="163">
        <v>417860</v>
      </c>
      <c r="L503" s="163">
        <v>399110</v>
      </c>
      <c r="M503" s="163">
        <v>380360</v>
      </c>
    </row>
    <row r="504" spans="1:13" ht="15" customHeight="1">
      <c r="A504" s="163">
        <v>7040</v>
      </c>
      <c r="B504" s="163">
        <v>7060</v>
      </c>
      <c r="C504" s="163">
        <v>741780</v>
      </c>
      <c r="D504" s="163">
        <v>693320</v>
      </c>
      <c r="E504" s="163">
        <v>565800</v>
      </c>
      <c r="F504" s="163">
        <v>535800</v>
      </c>
      <c r="G504" s="163">
        <v>505800</v>
      </c>
      <c r="H504" s="163">
        <v>476750</v>
      </c>
      <c r="I504" s="163">
        <v>458000</v>
      </c>
      <c r="J504" s="163">
        <v>439250</v>
      </c>
      <c r="K504" s="163">
        <v>420500</v>
      </c>
      <c r="L504" s="163">
        <v>401750</v>
      </c>
      <c r="M504" s="163">
        <v>383000</v>
      </c>
    </row>
    <row r="505" spans="1:13" ht="15" customHeight="1">
      <c r="A505" s="163">
        <v>7060</v>
      </c>
      <c r="B505" s="163">
        <v>7080</v>
      </c>
      <c r="C505" s="163">
        <v>746310</v>
      </c>
      <c r="D505" s="163">
        <v>697830</v>
      </c>
      <c r="E505" s="163">
        <v>570020</v>
      </c>
      <c r="F505" s="163">
        <v>540020</v>
      </c>
      <c r="G505" s="163">
        <v>510020</v>
      </c>
      <c r="H505" s="163">
        <v>480020</v>
      </c>
      <c r="I505" s="163">
        <v>460640</v>
      </c>
      <c r="J505" s="163">
        <v>441890</v>
      </c>
      <c r="K505" s="163">
        <v>423140</v>
      </c>
      <c r="L505" s="163">
        <v>404390</v>
      </c>
      <c r="M505" s="163">
        <v>385640</v>
      </c>
    </row>
    <row r="506" spans="1:13" ht="15" customHeight="1">
      <c r="A506" s="163">
        <v>7080</v>
      </c>
      <c r="B506" s="163">
        <v>7100</v>
      </c>
      <c r="C506" s="163">
        <v>750850</v>
      </c>
      <c r="D506" s="163">
        <v>702340</v>
      </c>
      <c r="E506" s="163">
        <v>574240</v>
      </c>
      <c r="F506" s="163">
        <v>544240</v>
      </c>
      <c r="G506" s="163">
        <v>514240</v>
      </c>
      <c r="H506" s="163">
        <v>484240</v>
      </c>
      <c r="I506" s="163">
        <v>463280</v>
      </c>
      <c r="J506" s="163">
        <v>444530</v>
      </c>
      <c r="K506" s="163">
        <v>425780</v>
      </c>
      <c r="L506" s="163">
        <v>407030</v>
      </c>
      <c r="M506" s="163">
        <v>388280</v>
      </c>
    </row>
    <row r="507" spans="1:13" ht="15" customHeight="1">
      <c r="A507" s="163">
        <v>7100</v>
      </c>
      <c r="B507" s="163">
        <v>7120</v>
      </c>
      <c r="C507" s="163">
        <v>755380</v>
      </c>
      <c r="D507" s="163">
        <v>706850</v>
      </c>
      <c r="E507" s="163">
        <v>578470</v>
      </c>
      <c r="F507" s="163">
        <v>548470</v>
      </c>
      <c r="G507" s="163">
        <v>518470</v>
      </c>
      <c r="H507" s="163">
        <v>488470</v>
      </c>
      <c r="I507" s="163">
        <v>465920</v>
      </c>
      <c r="J507" s="163">
        <v>447170</v>
      </c>
      <c r="K507" s="163">
        <v>428420</v>
      </c>
      <c r="L507" s="163">
        <v>409670</v>
      </c>
      <c r="M507" s="163">
        <v>390920</v>
      </c>
    </row>
    <row r="508" spans="1:13" ht="15" customHeight="1">
      <c r="A508" s="163">
        <v>7120</v>
      </c>
      <c r="B508" s="163">
        <v>7140</v>
      </c>
      <c r="C508" s="163">
        <v>759920</v>
      </c>
      <c r="D508" s="163">
        <v>711360</v>
      </c>
      <c r="E508" s="163">
        <v>582690</v>
      </c>
      <c r="F508" s="163">
        <v>552690</v>
      </c>
      <c r="G508" s="163">
        <v>522690</v>
      </c>
      <c r="H508" s="163">
        <v>492690</v>
      </c>
      <c r="I508" s="163">
        <v>468560</v>
      </c>
      <c r="J508" s="163">
        <v>449810</v>
      </c>
      <c r="K508" s="163">
        <v>431060</v>
      </c>
      <c r="L508" s="163">
        <v>412310</v>
      </c>
      <c r="M508" s="163">
        <v>393560</v>
      </c>
    </row>
    <row r="509" spans="1:13" ht="15" customHeight="1">
      <c r="A509" s="163">
        <v>7140</v>
      </c>
      <c r="B509" s="163">
        <v>7160</v>
      </c>
      <c r="C509" s="163">
        <v>764460</v>
      </c>
      <c r="D509" s="163">
        <v>715880</v>
      </c>
      <c r="E509" s="163">
        <v>586920</v>
      </c>
      <c r="F509" s="163">
        <v>556920</v>
      </c>
      <c r="G509" s="163">
        <v>526920</v>
      </c>
      <c r="H509" s="163">
        <v>496920</v>
      </c>
      <c r="I509" s="163">
        <v>471200</v>
      </c>
      <c r="J509" s="163">
        <v>452450</v>
      </c>
      <c r="K509" s="163">
        <v>433700</v>
      </c>
      <c r="L509" s="163">
        <v>414950</v>
      </c>
      <c r="M509" s="163">
        <v>396200</v>
      </c>
    </row>
    <row r="510" spans="1:13" ht="15" customHeight="1">
      <c r="A510" s="163">
        <v>7160</v>
      </c>
      <c r="B510" s="163">
        <v>7180</v>
      </c>
      <c r="C510" s="163">
        <v>768990</v>
      </c>
      <c r="D510" s="163">
        <v>720390</v>
      </c>
      <c r="E510" s="163">
        <v>591140</v>
      </c>
      <c r="F510" s="163">
        <v>561140</v>
      </c>
      <c r="G510" s="163">
        <v>531140</v>
      </c>
      <c r="H510" s="163">
        <v>501140</v>
      </c>
      <c r="I510" s="163">
        <v>473840</v>
      </c>
      <c r="J510" s="163">
        <v>455090</v>
      </c>
      <c r="K510" s="163">
        <v>436340</v>
      </c>
      <c r="L510" s="163">
        <v>417590</v>
      </c>
      <c r="M510" s="163">
        <v>398840</v>
      </c>
    </row>
    <row r="511" spans="1:13" ht="15" customHeight="1">
      <c r="A511" s="163">
        <v>7180</v>
      </c>
      <c r="B511" s="163">
        <v>7200</v>
      </c>
      <c r="C511" s="163">
        <v>773530</v>
      </c>
      <c r="D511" s="163">
        <v>724900</v>
      </c>
      <c r="E511" s="163">
        <v>595360</v>
      </c>
      <c r="F511" s="163">
        <v>565360</v>
      </c>
      <c r="G511" s="163">
        <v>535360</v>
      </c>
      <c r="H511" s="163">
        <v>505360</v>
      </c>
      <c r="I511" s="163">
        <v>476480</v>
      </c>
      <c r="J511" s="163">
        <v>457730</v>
      </c>
      <c r="K511" s="163">
        <v>438980</v>
      </c>
      <c r="L511" s="163">
        <v>420230</v>
      </c>
      <c r="M511" s="163">
        <v>401480</v>
      </c>
    </row>
    <row r="512" spans="1:13" ht="15" customHeight="1">
      <c r="A512" s="163">
        <v>7200</v>
      </c>
      <c r="B512" s="163">
        <v>7220</v>
      </c>
      <c r="C512" s="163">
        <v>778060</v>
      </c>
      <c r="D512" s="163">
        <v>729410</v>
      </c>
      <c r="E512" s="163">
        <v>599590</v>
      </c>
      <c r="F512" s="163">
        <v>569590</v>
      </c>
      <c r="G512" s="163">
        <v>539590</v>
      </c>
      <c r="H512" s="163">
        <v>509590</v>
      </c>
      <c r="I512" s="163">
        <v>479590</v>
      </c>
      <c r="J512" s="163">
        <v>460370</v>
      </c>
      <c r="K512" s="163">
        <v>441620</v>
      </c>
      <c r="L512" s="163">
        <v>422870</v>
      </c>
      <c r="M512" s="163">
        <v>404120</v>
      </c>
    </row>
    <row r="513" spans="1:13" ht="15" customHeight="1">
      <c r="A513" s="163">
        <v>7220</v>
      </c>
      <c r="B513" s="163">
        <v>7240</v>
      </c>
      <c r="C513" s="163">
        <v>782600</v>
      </c>
      <c r="D513" s="163">
        <v>733920</v>
      </c>
      <c r="E513" s="163">
        <v>603810</v>
      </c>
      <c r="F513" s="163">
        <v>573810</v>
      </c>
      <c r="G513" s="163">
        <v>543810</v>
      </c>
      <c r="H513" s="163">
        <v>513810</v>
      </c>
      <c r="I513" s="163">
        <v>483810</v>
      </c>
      <c r="J513" s="163">
        <v>463010</v>
      </c>
      <c r="K513" s="163">
        <v>444260</v>
      </c>
      <c r="L513" s="163">
        <v>425510</v>
      </c>
      <c r="M513" s="163">
        <v>406760</v>
      </c>
    </row>
    <row r="514" spans="1:13" ht="15" customHeight="1">
      <c r="A514" s="163">
        <v>7240</v>
      </c>
      <c r="B514" s="163">
        <v>7260</v>
      </c>
      <c r="C514" s="163">
        <v>787140</v>
      </c>
      <c r="D514" s="163">
        <v>738440</v>
      </c>
      <c r="E514" s="163">
        <v>608040</v>
      </c>
      <c r="F514" s="163">
        <v>578040</v>
      </c>
      <c r="G514" s="163">
        <v>548040</v>
      </c>
      <c r="H514" s="163">
        <v>518040</v>
      </c>
      <c r="I514" s="163">
        <v>488040</v>
      </c>
      <c r="J514" s="163">
        <v>465650</v>
      </c>
      <c r="K514" s="163">
        <v>446900</v>
      </c>
      <c r="L514" s="163">
        <v>428150</v>
      </c>
      <c r="M514" s="163">
        <v>409400</v>
      </c>
    </row>
    <row r="515" spans="1:13" ht="15" customHeight="1">
      <c r="A515" s="163">
        <v>7260</v>
      </c>
      <c r="B515" s="163">
        <v>7280</v>
      </c>
      <c r="C515" s="163">
        <v>791670</v>
      </c>
      <c r="D515" s="163">
        <v>742950</v>
      </c>
      <c r="E515" s="163">
        <v>612260</v>
      </c>
      <c r="F515" s="163">
        <v>582260</v>
      </c>
      <c r="G515" s="163">
        <v>552260</v>
      </c>
      <c r="H515" s="163">
        <v>522260</v>
      </c>
      <c r="I515" s="163">
        <v>492260</v>
      </c>
      <c r="J515" s="163">
        <v>468290</v>
      </c>
      <c r="K515" s="163">
        <v>449540</v>
      </c>
      <c r="L515" s="163">
        <v>430790</v>
      </c>
      <c r="M515" s="163">
        <v>412040</v>
      </c>
    </row>
    <row r="516" spans="1:13" ht="15" customHeight="1">
      <c r="A516" s="163">
        <v>7280</v>
      </c>
      <c r="B516" s="163">
        <v>7300</v>
      </c>
      <c r="C516" s="163">
        <v>796210</v>
      </c>
      <c r="D516" s="163">
        <v>747460</v>
      </c>
      <c r="E516" s="163">
        <v>616480</v>
      </c>
      <c r="F516" s="163">
        <v>586480</v>
      </c>
      <c r="G516" s="163">
        <v>556480</v>
      </c>
      <c r="H516" s="163">
        <v>526480</v>
      </c>
      <c r="I516" s="163">
        <v>496480</v>
      </c>
      <c r="J516" s="163">
        <v>470930</v>
      </c>
      <c r="K516" s="163">
        <v>452180</v>
      </c>
      <c r="L516" s="163">
        <v>433430</v>
      </c>
      <c r="M516" s="163">
        <v>414680</v>
      </c>
    </row>
    <row r="517" spans="1:13" ht="15" customHeight="1">
      <c r="A517" s="163">
        <v>7300</v>
      </c>
      <c r="B517" s="163">
        <v>7320</v>
      </c>
      <c r="C517" s="163">
        <v>800740</v>
      </c>
      <c r="D517" s="163">
        <v>751970</v>
      </c>
      <c r="E517" s="163">
        <v>620710</v>
      </c>
      <c r="F517" s="163">
        <v>590710</v>
      </c>
      <c r="G517" s="163">
        <v>560710</v>
      </c>
      <c r="H517" s="163">
        <v>530710</v>
      </c>
      <c r="I517" s="163">
        <v>500710</v>
      </c>
      <c r="J517" s="163">
        <v>473570</v>
      </c>
      <c r="K517" s="163">
        <v>454820</v>
      </c>
      <c r="L517" s="163">
        <v>436070</v>
      </c>
      <c r="M517" s="163">
        <v>417320</v>
      </c>
    </row>
    <row r="518" spans="1:13" ht="15" customHeight="1">
      <c r="A518" s="163">
        <v>7320</v>
      </c>
      <c r="B518" s="163">
        <v>7340</v>
      </c>
      <c r="C518" s="163">
        <v>805280</v>
      </c>
      <c r="D518" s="163">
        <v>756480</v>
      </c>
      <c r="E518" s="163">
        <v>624930</v>
      </c>
      <c r="F518" s="163">
        <v>594930</v>
      </c>
      <c r="G518" s="163">
        <v>564930</v>
      </c>
      <c r="H518" s="163">
        <v>534930</v>
      </c>
      <c r="I518" s="163">
        <v>504930</v>
      </c>
      <c r="J518" s="163">
        <v>476210</v>
      </c>
      <c r="K518" s="163">
        <v>457460</v>
      </c>
      <c r="L518" s="163">
        <v>438710</v>
      </c>
      <c r="M518" s="163">
        <v>419960</v>
      </c>
    </row>
    <row r="519" spans="1:13" ht="15" customHeight="1">
      <c r="A519" s="163">
        <v>7340</v>
      </c>
      <c r="B519" s="163">
        <v>7360</v>
      </c>
      <c r="C519" s="163">
        <v>809820</v>
      </c>
      <c r="D519" s="163">
        <v>761000</v>
      </c>
      <c r="E519" s="163">
        <v>629160</v>
      </c>
      <c r="F519" s="163">
        <v>599160</v>
      </c>
      <c r="G519" s="163">
        <v>569160</v>
      </c>
      <c r="H519" s="163">
        <v>539160</v>
      </c>
      <c r="I519" s="163">
        <v>509160</v>
      </c>
      <c r="J519" s="163">
        <v>479160</v>
      </c>
      <c r="K519" s="163">
        <v>460100</v>
      </c>
      <c r="L519" s="163">
        <v>441350</v>
      </c>
      <c r="M519" s="163">
        <v>422600</v>
      </c>
    </row>
    <row r="520" spans="1:13" ht="15" customHeight="1">
      <c r="A520" s="163">
        <v>7360</v>
      </c>
      <c r="B520" s="163">
        <v>7380</v>
      </c>
      <c r="C520" s="163">
        <v>814350</v>
      </c>
      <c r="D520" s="163">
        <v>765510</v>
      </c>
      <c r="E520" s="163">
        <v>633380</v>
      </c>
      <c r="F520" s="163">
        <v>603380</v>
      </c>
      <c r="G520" s="163">
        <v>573380</v>
      </c>
      <c r="H520" s="163">
        <v>543380</v>
      </c>
      <c r="I520" s="163">
        <v>513380</v>
      </c>
      <c r="J520" s="163">
        <v>483380</v>
      </c>
      <c r="K520" s="163">
        <v>462740</v>
      </c>
      <c r="L520" s="163">
        <v>443990</v>
      </c>
      <c r="M520" s="163">
        <v>425240</v>
      </c>
    </row>
    <row r="521" spans="1:13" ht="15" customHeight="1">
      <c r="A521" s="163">
        <v>7380</v>
      </c>
      <c r="B521" s="163">
        <v>7400</v>
      </c>
      <c r="C521" s="163">
        <v>818890</v>
      </c>
      <c r="D521" s="163">
        <v>770020</v>
      </c>
      <c r="E521" s="163">
        <v>637600</v>
      </c>
      <c r="F521" s="163">
        <v>607600</v>
      </c>
      <c r="G521" s="163">
        <v>577600</v>
      </c>
      <c r="H521" s="163">
        <v>547600</v>
      </c>
      <c r="I521" s="163">
        <v>517600</v>
      </c>
      <c r="J521" s="163">
        <v>487600</v>
      </c>
      <c r="K521" s="163">
        <v>465380</v>
      </c>
      <c r="L521" s="163">
        <v>446630</v>
      </c>
      <c r="M521" s="163">
        <v>427880</v>
      </c>
    </row>
    <row r="522" spans="1:13" ht="15" customHeight="1">
      <c r="A522" s="163">
        <v>7400</v>
      </c>
      <c r="B522" s="163">
        <v>7420</v>
      </c>
      <c r="C522" s="163">
        <v>823420</v>
      </c>
      <c r="D522" s="163">
        <v>774530</v>
      </c>
      <c r="E522" s="163">
        <v>641830</v>
      </c>
      <c r="F522" s="163">
        <v>611830</v>
      </c>
      <c r="G522" s="163">
        <v>581830</v>
      </c>
      <c r="H522" s="163">
        <v>551830</v>
      </c>
      <c r="I522" s="163">
        <v>521830</v>
      </c>
      <c r="J522" s="163">
        <v>491830</v>
      </c>
      <c r="K522" s="163">
        <v>468020</v>
      </c>
      <c r="L522" s="163">
        <v>449270</v>
      </c>
      <c r="M522" s="163">
        <v>430520</v>
      </c>
    </row>
    <row r="523" spans="1:13" ht="15" customHeight="1">
      <c r="A523" s="163">
        <v>7420</v>
      </c>
      <c r="B523" s="163">
        <v>7440</v>
      </c>
      <c r="C523" s="163">
        <v>827960</v>
      </c>
      <c r="D523" s="163">
        <v>779040</v>
      </c>
      <c r="E523" s="163">
        <v>646050</v>
      </c>
      <c r="F523" s="163">
        <v>616050</v>
      </c>
      <c r="G523" s="163">
        <v>586050</v>
      </c>
      <c r="H523" s="163">
        <v>556050</v>
      </c>
      <c r="I523" s="163">
        <v>526050</v>
      </c>
      <c r="J523" s="163">
        <v>496050</v>
      </c>
      <c r="K523" s="163">
        <v>470660</v>
      </c>
      <c r="L523" s="163">
        <v>451910</v>
      </c>
      <c r="M523" s="163">
        <v>433160</v>
      </c>
    </row>
    <row r="524" spans="1:13" ht="15" customHeight="1">
      <c r="A524" s="163">
        <v>7440</v>
      </c>
      <c r="B524" s="163">
        <v>7460</v>
      </c>
      <c r="C524" s="163">
        <v>832500</v>
      </c>
      <c r="D524" s="163">
        <v>783560</v>
      </c>
      <c r="E524" s="163">
        <v>650280</v>
      </c>
      <c r="F524" s="163">
        <v>620280</v>
      </c>
      <c r="G524" s="163">
        <v>590280</v>
      </c>
      <c r="H524" s="163">
        <v>560280</v>
      </c>
      <c r="I524" s="163">
        <v>530280</v>
      </c>
      <c r="J524" s="163">
        <v>500280</v>
      </c>
      <c r="K524" s="163">
        <v>473300</v>
      </c>
      <c r="L524" s="163">
        <v>454550</v>
      </c>
      <c r="M524" s="163">
        <v>435800</v>
      </c>
    </row>
    <row r="525" spans="1:13" ht="15" customHeight="1">
      <c r="A525" s="163">
        <v>7460</v>
      </c>
      <c r="B525" s="163">
        <v>7480</v>
      </c>
      <c r="C525" s="163">
        <v>837030</v>
      </c>
      <c r="D525" s="163">
        <v>788070</v>
      </c>
      <c r="E525" s="163">
        <v>654500</v>
      </c>
      <c r="F525" s="163">
        <v>624500</v>
      </c>
      <c r="G525" s="163">
        <v>594500</v>
      </c>
      <c r="H525" s="163">
        <v>564500</v>
      </c>
      <c r="I525" s="163">
        <v>534500</v>
      </c>
      <c r="J525" s="163">
        <v>504500</v>
      </c>
      <c r="K525" s="163">
        <v>475940</v>
      </c>
      <c r="L525" s="163">
        <v>457190</v>
      </c>
      <c r="M525" s="163">
        <v>438440</v>
      </c>
    </row>
    <row r="526" spans="1:13" ht="15" customHeight="1">
      <c r="A526" s="163">
        <v>7480</v>
      </c>
      <c r="B526" s="163">
        <v>7500</v>
      </c>
      <c r="C526" s="163">
        <v>841570</v>
      </c>
      <c r="D526" s="163">
        <v>792580</v>
      </c>
      <c r="E526" s="163">
        <v>658720</v>
      </c>
      <c r="F526" s="163">
        <v>628720</v>
      </c>
      <c r="G526" s="163">
        <v>598720</v>
      </c>
      <c r="H526" s="163">
        <v>568720</v>
      </c>
      <c r="I526" s="163">
        <v>538720</v>
      </c>
      <c r="J526" s="163">
        <v>508720</v>
      </c>
      <c r="K526" s="163">
        <v>478720</v>
      </c>
      <c r="L526" s="163">
        <v>459830</v>
      </c>
      <c r="M526" s="163">
        <v>441080</v>
      </c>
    </row>
    <row r="527" spans="1:13" ht="15" customHeight="1">
      <c r="A527" s="163">
        <v>7500</v>
      </c>
      <c r="B527" s="163">
        <v>7520</v>
      </c>
      <c r="C527" s="163">
        <v>846100</v>
      </c>
      <c r="D527" s="163">
        <v>797090</v>
      </c>
      <c r="E527" s="163">
        <v>662950</v>
      </c>
      <c r="F527" s="163">
        <v>632950</v>
      </c>
      <c r="G527" s="163">
        <v>602950</v>
      </c>
      <c r="H527" s="163">
        <v>572950</v>
      </c>
      <c r="I527" s="163">
        <v>542950</v>
      </c>
      <c r="J527" s="163">
        <v>512950</v>
      </c>
      <c r="K527" s="163">
        <v>482950</v>
      </c>
      <c r="L527" s="163">
        <v>462470</v>
      </c>
      <c r="M527" s="163">
        <v>443720</v>
      </c>
    </row>
    <row r="528" spans="1:13" ht="15" customHeight="1">
      <c r="A528" s="163">
        <v>7520</v>
      </c>
      <c r="B528" s="163">
        <v>7540</v>
      </c>
      <c r="C528" s="163">
        <v>850640</v>
      </c>
      <c r="D528" s="163">
        <v>801600</v>
      </c>
      <c r="E528" s="163">
        <v>667170</v>
      </c>
      <c r="F528" s="163">
        <v>637170</v>
      </c>
      <c r="G528" s="163">
        <v>607170</v>
      </c>
      <c r="H528" s="163">
        <v>577170</v>
      </c>
      <c r="I528" s="163">
        <v>547170</v>
      </c>
      <c r="J528" s="163">
        <v>517170</v>
      </c>
      <c r="K528" s="163">
        <v>487170</v>
      </c>
      <c r="L528" s="163">
        <v>465110</v>
      </c>
      <c r="M528" s="163">
        <v>446360</v>
      </c>
    </row>
    <row r="529" spans="1:13" ht="15" customHeight="1">
      <c r="A529" s="163">
        <v>7540</v>
      </c>
      <c r="B529" s="163">
        <v>7560</v>
      </c>
      <c r="C529" s="163">
        <v>855180</v>
      </c>
      <c r="D529" s="163">
        <v>806120</v>
      </c>
      <c r="E529" s="163">
        <v>671400</v>
      </c>
      <c r="F529" s="163">
        <v>641400</v>
      </c>
      <c r="G529" s="163">
        <v>611400</v>
      </c>
      <c r="H529" s="163">
        <v>581400</v>
      </c>
      <c r="I529" s="163">
        <v>551400</v>
      </c>
      <c r="J529" s="163">
        <v>521400</v>
      </c>
      <c r="K529" s="163">
        <v>491400</v>
      </c>
      <c r="L529" s="163">
        <v>467750</v>
      </c>
      <c r="M529" s="163">
        <v>449000</v>
      </c>
    </row>
    <row r="530" spans="1:13" ht="15" customHeight="1">
      <c r="A530" s="163">
        <v>7560</v>
      </c>
      <c r="B530" s="163">
        <v>7580</v>
      </c>
      <c r="C530" s="163">
        <v>859710</v>
      </c>
      <c r="D530" s="163">
        <v>810630</v>
      </c>
      <c r="E530" s="163">
        <v>675620</v>
      </c>
      <c r="F530" s="163">
        <v>645620</v>
      </c>
      <c r="G530" s="163">
        <v>615620</v>
      </c>
      <c r="H530" s="163">
        <v>585620</v>
      </c>
      <c r="I530" s="163">
        <v>555620</v>
      </c>
      <c r="J530" s="163">
        <v>525620</v>
      </c>
      <c r="K530" s="163">
        <v>495620</v>
      </c>
      <c r="L530" s="163">
        <v>470390</v>
      </c>
      <c r="M530" s="163">
        <v>451640</v>
      </c>
    </row>
    <row r="531" spans="1:13" ht="15" customHeight="1">
      <c r="A531" s="163">
        <v>7580</v>
      </c>
      <c r="B531" s="163">
        <v>7600</v>
      </c>
      <c r="C531" s="163">
        <v>864250</v>
      </c>
      <c r="D531" s="163">
        <v>815140</v>
      </c>
      <c r="E531" s="163">
        <v>679840</v>
      </c>
      <c r="F531" s="163">
        <v>649840</v>
      </c>
      <c r="G531" s="163">
        <v>619840</v>
      </c>
      <c r="H531" s="163">
        <v>589840</v>
      </c>
      <c r="I531" s="163">
        <v>559840</v>
      </c>
      <c r="J531" s="163">
        <v>529840</v>
      </c>
      <c r="K531" s="163">
        <v>499840</v>
      </c>
      <c r="L531" s="163">
        <v>473030</v>
      </c>
      <c r="M531" s="163">
        <v>454280</v>
      </c>
    </row>
    <row r="532" spans="1:13" ht="15" customHeight="1">
      <c r="A532" s="163">
        <v>7600</v>
      </c>
      <c r="B532" s="163">
        <v>7620</v>
      </c>
      <c r="C532" s="163">
        <v>868780</v>
      </c>
      <c r="D532" s="163">
        <v>819650</v>
      </c>
      <c r="E532" s="163">
        <v>684070</v>
      </c>
      <c r="F532" s="163">
        <v>654070</v>
      </c>
      <c r="G532" s="163">
        <v>624070</v>
      </c>
      <c r="H532" s="163">
        <v>594070</v>
      </c>
      <c r="I532" s="163">
        <v>564070</v>
      </c>
      <c r="J532" s="163">
        <v>534070</v>
      </c>
      <c r="K532" s="163">
        <v>504070</v>
      </c>
      <c r="L532" s="163">
        <v>475670</v>
      </c>
      <c r="M532" s="163">
        <v>456920</v>
      </c>
    </row>
    <row r="533" spans="1:13" ht="15" customHeight="1">
      <c r="A533" s="163">
        <v>7620</v>
      </c>
      <c r="B533" s="163">
        <v>7640</v>
      </c>
      <c r="C533" s="163">
        <v>873320</v>
      </c>
      <c r="D533" s="163">
        <v>824160</v>
      </c>
      <c r="E533" s="163">
        <v>688290</v>
      </c>
      <c r="F533" s="163">
        <v>658290</v>
      </c>
      <c r="G533" s="163">
        <v>628290</v>
      </c>
      <c r="H533" s="163">
        <v>598290</v>
      </c>
      <c r="I533" s="163">
        <v>568290</v>
      </c>
      <c r="J533" s="163">
        <v>538290</v>
      </c>
      <c r="K533" s="163">
        <v>508290</v>
      </c>
      <c r="L533" s="163">
        <v>478310</v>
      </c>
      <c r="M533" s="163">
        <v>459560</v>
      </c>
    </row>
    <row r="534" spans="1:13" ht="15" customHeight="1">
      <c r="A534" s="163">
        <v>7640</v>
      </c>
      <c r="B534" s="163">
        <v>7660</v>
      </c>
      <c r="C534" s="163">
        <v>877860</v>
      </c>
      <c r="D534" s="163">
        <v>828680</v>
      </c>
      <c r="E534" s="163">
        <v>692520</v>
      </c>
      <c r="F534" s="163">
        <v>662520</v>
      </c>
      <c r="G534" s="163">
        <v>632520</v>
      </c>
      <c r="H534" s="163">
        <v>602520</v>
      </c>
      <c r="I534" s="163">
        <v>572520</v>
      </c>
      <c r="J534" s="163">
        <v>542520</v>
      </c>
      <c r="K534" s="163">
        <v>512520</v>
      </c>
      <c r="L534" s="163">
        <v>482520</v>
      </c>
      <c r="M534" s="163">
        <v>462200</v>
      </c>
    </row>
    <row r="535" spans="1:13" ht="15" customHeight="1">
      <c r="A535" s="163">
        <v>7660</v>
      </c>
      <c r="B535" s="163">
        <v>7680</v>
      </c>
      <c r="C535" s="163">
        <v>882390</v>
      </c>
      <c r="D535" s="163">
        <v>833190</v>
      </c>
      <c r="E535" s="163">
        <v>696740</v>
      </c>
      <c r="F535" s="163">
        <v>666740</v>
      </c>
      <c r="G535" s="163">
        <v>636740</v>
      </c>
      <c r="H535" s="163">
        <v>606740</v>
      </c>
      <c r="I535" s="163">
        <v>576740</v>
      </c>
      <c r="J535" s="163">
        <v>546740</v>
      </c>
      <c r="K535" s="163">
        <v>516740</v>
      </c>
      <c r="L535" s="163">
        <v>486740</v>
      </c>
      <c r="M535" s="163">
        <v>464840</v>
      </c>
    </row>
    <row r="536" spans="1:13" ht="15" customHeight="1">
      <c r="A536" s="163">
        <v>7680</v>
      </c>
      <c r="B536" s="163">
        <v>7700</v>
      </c>
      <c r="C536" s="163">
        <v>886930</v>
      </c>
      <c r="D536" s="163">
        <v>837700</v>
      </c>
      <c r="E536" s="163">
        <v>700960</v>
      </c>
      <c r="F536" s="163">
        <v>670960</v>
      </c>
      <c r="G536" s="163">
        <v>640960</v>
      </c>
      <c r="H536" s="163">
        <v>610960</v>
      </c>
      <c r="I536" s="163">
        <v>580960</v>
      </c>
      <c r="J536" s="163">
        <v>550960</v>
      </c>
      <c r="K536" s="163">
        <v>520960</v>
      </c>
      <c r="L536" s="163">
        <v>490960</v>
      </c>
      <c r="M536" s="163">
        <v>467480</v>
      </c>
    </row>
    <row r="537" spans="1:13" ht="15" customHeight="1">
      <c r="A537" s="163">
        <v>7700</v>
      </c>
      <c r="B537" s="163">
        <v>7720</v>
      </c>
      <c r="C537" s="163">
        <v>891460</v>
      </c>
      <c r="D537" s="163">
        <v>842210</v>
      </c>
      <c r="E537" s="163">
        <v>705190</v>
      </c>
      <c r="F537" s="163">
        <v>675190</v>
      </c>
      <c r="G537" s="163">
        <v>645190</v>
      </c>
      <c r="H537" s="163">
        <v>615190</v>
      </c>
      <c r="I537" s="163">
        <v>585190</v>
      </c>
      <c r="J537" s="163">
        <v>555190</v>
      </c>
      <c r="K537" s="163">
        <v>525190</v>
      </c>
      <c r="L537" s="163">
        <v>495190</v>
      </c>
      <c r="M537" s="163">
        <v>470120</v>
      </c>
    </row>
    <row r="538" spans="1:13" ht="15" customHeight="1">
      <c r="A538" s="163">
        <v>7720</v>
      </c>
      <c r="B538" s="163">
        <v>7740</v>
      </c>
      <c r="C538" s="163">
        <v>896000</v>
      </c>
      <c r="D538" s="163">
        <v>846720</v>
      </c>
      <c r="E538" s="163">
        <v>709410</v>
      </c>
      <c r="F538" s="163">
        <v>679410</v>
      </c>
      <c r="G538" s="163">
        <v>649410</v>
      </c>
      <c r="H538" s="163">
        <v>619410</v>
      </c>
      <c r="I538" s="163">
        <v>589410</v>
      </c>
      <c r="J538" s="163">
        <v>559410</v>
      </c>
      <c r="K538" s="163">
        <v>529410</v>
      </c>
      <c r="L538" s="163">
        <v>499410</v>
      </c>
      <c r="M538" s="163">
        <v>472760</v>
      </c>
    </row>
    <row r="539" spans="1:13" ht="15" customHeight="1">
      <c r="A539" s="163">
        <v>7740</v>
      </c>
      <c r="B539" s="163">
        <v>7760</v>
      </c>
      <c r="C539" s="163">
        <v>900540</v>
      </c>
      <c r="D539" s="163">
        <v>851240</v>
      </c>
      <c r="E539" s="163">
        <v>713640</v>
      </c>
      <c r="F539" s="163">
        <v>683640</v>
      </c>
      <c r="G539" s="163">
        <v>653640</v>
      </c>
      <c r="H539" s="163">
        <v>623640</v>
      </c>
      <c r="I539" s="163">
        <v>593640</v>
      </c>
      <c r="J539" s="163">
        <v>563640</v>
      </c>
      <c r="K539" s="163">
        <v>533640</v>
      </c>
      <c r="L539" s="163">
        <v>503640</v>
      </c>
      <c r="M539" s="163">
        <v>475400</v>
      </c>
    </row>
    <row r="540" spans="1:13" ht="15" customHeight="1">
      <c r="A540" s="163">
        <v>7760</v>
      </c>
      <c r="B540" s="163">
        <v>7780</v>
      </c>
      <c r="C540" s="163">
        <v>905070</v>
      </c>
      <c r="D540" s="163">
        <v>855750</v>
      </c>
      <c r="E540" s="163">
        <v>717860</v>
      </c>
      <c r="F540" s="163">
        <v>687860</v>
      </c>
      <c r="G540" s="163">
        <v>657860</v>
      </c>
      <c r="H540" s="163">
        <v>627860</v>
      </c>
      <c r="I540" s="163">
        <v>597860</v>
      </c>
      <c r="J540" s="163">
        <v>567860</v>
      </c>
      <c r="K540" s="163">
        <v>537860</v>
      </c>
      <c r="L540" s="163">
        <v>507860</v>
      </c>
      <c r="M540" s="163">
        <v>478040</v>
      </c>
    </row>
    <row r="541" spans="1:13" ht="15" customHeight="1">
      <c r="A541" s="163">
        <v>7780</v>
      </c>
      <c r="B541" s="163">
        <v>7800</v>
      </c>
      <c r="C541" s="163">
        <v>909610</v>
      </c>
      <c r="D541" s="163">
        <v>860260</v>
      </c>
      <c r="E541" s="163">
        <v>722080</v>
      </c>
      <c r="F541" s="163">
        <v>692080</v>
      </c>
      <c r="G541" s="163">
        <v>662080</v>
      </c>
      <c r="H541" s="163">
        <v>632080</v>
      </c>
      <c r="I541" s="163">
        <v>602080</v>
      </c>
      <c r="J541" s="163">
        <v>572080</v>
      </c>
      <c r="K541" s="163">
        <v>542080</v>
      </c>
      <c r="L541" s="163">
        <v>512080</v>
      </c>
      <c r="M541" s="163">
        <v>482080</v>
      </c>
    </row>
    <row r="542" spans="1:13" ht="15" customHeight="1">
      <c r="A542" s="163">
        <v>7800</v>
      </c>
      <c r="B542" s="163">
        <v>7820</v>
      </c>
      <c r="C542" s="163">
        <v>914140</v>
      </c>
      <c r="D542" s="163">
        <v>864770</v>
      </c>
      <c r="E542" s="163">
        <v>726310</v>
      </c>
      <c r="F542" s="163">
        <v>696310</v>
      </c>
      <c r="G542" s="163">
        <v>666310</v>
      </c>
      <c r="H542" s="163">
        <v>636310</v>
      </c>
      <c r="I542" s="163">
        <v>606310</v>
      </c>
      <c r="J542" s="163">
        <v>576310</v>
      </c>
      <c r="K542" s="163">
        <v>546310</v>
      </c>
      <c r="L542" s="163">
        <v>516310</v>
      </c>
      <c r="M542" s="163">
        <v>486310</v>
      </c>
    </row>
    <row r="543" spans="1:13" ht="15" customHeight="1">
      <c r="A543" s="163">
        <v>7820</v>
      </c>
      <c r="B543" s="163">
        <v>7840</v>
      </c>
      <c r="C543" s="163">
        <v>918680</v>
      </c>
      <c r="D543" s="163">
        <v>869280</v>
      </c>
      <c r="E543" s="163">
        <v>730530</v>
      </c>
      <c r="F543" s="163">
        <v>700530</v>
      </c>
      <c r="G543" s="163">
        <v>670530</v>
      </c>
      <c r="H543" s="163">
        <v>640530</v>
      </c>
      <c r="I543" s="163">
        <v>610530</v>
      </c>
      <c r="J543" s="163">
        <v>580530</v>
      </c>
      <c r="K543" s="163">
        <v>550530</v>
      </c>
      <c r="L543" s="163">
        <v>520530</v>
      </c>
      <c r="M543" s="163">
        <v>490530</v>
      </c>
    </row>
    <row r="544" spans="1:13" ht="15" customHeight="1">
      <c r="A544" s="163">
        <v>7840</v>
      </c>
      <c r="B544" s="163">
        <v>7860</v>
      </c>
      <c r="C544" s="163">
        <v>923220</v>
      </c>
      <c r="D544" s="163">
        <v>873800</v>
      </c>
      <c r="E544" s="163">
        <v>734760</v>
      </c>
      <c r="F544" s="163">
        <v>704760</v>
      </c>
      <c r="G544" s="163">
        <v>674760</v>
      </c>
      <c r="H544" s="163">
        <v>644760</v>
      </c>
      <c r="I544" s="163">
        <v>614760</v>
      </c>
      <c r="J544" s="163">
        <v>584760</v>
      </c>
      <c r="K544" s="163">
        <v>554760</v>
      </c>
      <c r="L544" s="163">
        <v>524760</v>
      </c>
      <c r="M544" s="163">
        <v>494760</v>
      </c>
    </row>
    <row r="545" spans="1:13" ht="15" customHeight="1">
      <c r="A545" s="163">
        <v>7860</v>
      </c>
      <c r="B545" s="163">
        <v>7880</v>
      </c>
      <c r="C545" s="163">
        <v>927750</v>
      </c>
      <c r="D545" s="163">
        <v>878310</v>
      </c>
      <c r="E545" s="163">
        <v>738980</v>
      </c>
      <c r="F545" s="163">
        <v>708980</v>
      </c>
      <c r="G545" s="163">
        <v>678980</v>
      </c>
      <c r="H545" s="163">
        <v>648980</v>
      </c>
      <c r="I545" s="163">
        <v>618980</v>
      </c>
      <c r="J545" s="163">
        <v>588980</v>
      </c>
      <c r="K545" s="163">
        <v>558980</v>
      </c>
      <c r="L545" s="163">
        <v>528980</v>
      </c>
      <c r="M545" s="163">
        <v>498980</v>
      </c>
    </row>
    <row r="546" spans="1:13" ht="15" customHeight="1">
      <c r="A546" s="163">
        <v>7880</v>
      </c>
      <c r="B546" s="163">
        <v>7900</v>
      </c>
      <c r="C546" s="163">
        <v>932290</v>
      </c>
      <c r="D546" s="163">
        <v>882820</v>
      </c>
      <c r="E546" s="163">
        <v>743200</v>
      </c>
      <c r="F546" s="163">
        <v>713200</v>
      </c>
      <c r="G546" s="163">
        <v>683200</v>
      </c>
      <c r="H546" s="163">
        <v>653200</v>
      </c>
      <c r="I546" s="163">
        <v>623200</v>
      </c>
      <c r="J546" s="163">
        <v>593200</v>
      </c>
      <c r="K546" s="163">
        <v>563200</v>
      </c>
      <c r="L546" s="163">
        <v>533200</v>
      </c>
      <c r="M546" s="163">
        <v>503200</v>
      </c>
    </row>
    <row r="547" spans="1:13" ht="15" customHeight="1">
      <c r="A547" s="163">
        <v>7900</v>
      </c>
      <c r="B547" s="163">
        <v>7920</v>
      </c>
      <c r="C547" s="163">
        <v>936820</v>
      </c>
      <c r="D547" s="163">
        <v>887330</v>
      </c>
      <c r="E547" s="163">
        <v>747430</v>
      </c>
      <c r="F547" s="163">
        <v>717430</v>
      </c>
      <c r="G547" s="163">
        <v>687430</v>
      </c>
      <c r="H547" s="163">
        <v>657430</v>
      </c>
      <c r="I547" s="163">
        <v>627430</v>
      </c>
      <c r="J547" s="163">
        <v>597430</v>
      </c>
      <c r="K547" s="163">
        <v>567430</v>
      </c>
      <c r="L547" s="163">
        <v>537430</v>
      </c>
      <c r="M547" s="163">
        <v>507430</v>
      </c>
    </row>
    <row r="548" spans="1:13" ht="15" customHeight="1">
      <c r="A548" s="163">
        <v>7920</v>
      </c>
      <c r="B548" s="163">
        <v>7940</v>
      </c>
      <c r="C548" s="163">
        <v>941360</v>
      </c>
      <c r="D548" s="163">
        <v>891840</v>
      </c>
      <c r="E548" s="163">
        <v>751650</v>
      </c>
      <c r="F548" s="163">
        <v>721650</v>
      </c>
      <c r="G548" s="163">
        <v>691650</v>
      </c>
      <c r="H548" s="163">
        <v>661650</v>
      </c>
      <c r="I548" s="163">
        <v>631650</v>
      </c>
      <c r="J548" s="163">
        <v>601650</v>
      </c>
      <c r="K548" s="163">
        <v>571650</v>
      </c>
      <c r="L548" s="163">
        <v>541650</v>
      </c>
      <c r="M548" s="163">
        <v>511650</v>
      </c>
    </row>
    <row r="549" spans="1:13" ht="15" customHeight="1">
      <c r="A549" s="163">
        <v>7940</v>
      </c>
      <c r="B549" s="163">
        <v>7960</v>
      </c>
      <c r="C549" s="163">
        <v>945900</v>
      </c>
      <c r="D549" s="163">
        <v>896360</v>
      </c>
      <c r="E549" s="163">
        <v>755880</v>
      </c>
      <c r="F549" s="163">
        <v>725880</v>
      </c>
      <c r="G549" s="163">
        <v>695880</v>
      </c>
      <c r="H549" s="163">
        <v>665880</v>
      </c>
      <c r="I549" s="163">
        <v>635880</v>
      </c>
      <c r="J549" s="163">
        <v>605880</v>
      </c>
      <c r="K549" s="163">
        <v>575880</v>
      </c>
      <c r="L549" s="163">
        <v>545880</v>
      </c>
      <c r="M549" s="163">
        <v>515880</v>
      </c>
    </row>
    <row r="550" spans="1:13" ht="15" customHeight="1">
      <c r="A550" s="163">
        <v>7960</v>
      </c>
      <c r="B550" s="163">
        <v>7980</v>
      </c>
      <c r="C550" s="163">
        <v>950430</v>
      </c>
      <c r="D550" s="163">
        <v>900870</v>
      </c>
      <c r="E550" s="163">
        <v>760100</v>
      </c>
      <c r="F550" s="163">
        <v>730100</v>
      </c>
      <c r="G550" s="163">
        <v>700100</v>
      </c>
      <c r="H550" s="163">
        <v>670100</v>
      </c>
      <c r="I550" s="163">
        <v>640100</v>
      </c>
      <c r="J550" s="163">
        <v>610100</v>
      </c>
      <c r="K550" s="163">
        <v>580100</v>
      </c>
      <c r="L550" s="163">
        <v>550100</v>
      </c>
      <c r="M550" s="163">
        <v>520100</v>
      </c>
    </row>
    <row r="551" spans="1:13" ht="15" customHeight="1">
      <c r="A551" s="163">
        <v>7980</v>
      </c>
      <c r="B551" s="163">
        <v>8000</v>
      </c>
      <c r="C551" s="163">
        <v>954970</v>
      </c>
      <c r="D551" s="163">
        <v>905380</v>
      </c>
      <c r="E551" s="163">
        <v>764320</v>
      </c>
      <c r="F551" s="163">
        <v>734320</v>
      </c>
      <c r="G551" s="163">
        <v>704320</v>
      </c>
      <c r="H551" s="163">
        <v>674320</v>
      </c>
      <c r="I551" s="163">
        <v>644320</v>
      </c>
      <c r="J551" s="163">
        <v>614320</v>
      </c>
      <c r="K551" s="163">
        <v>584320</v>
      </c>
      <c r="L551" s="163">
        <v>554320</v>
      </c>
      <c r="M551" s="163">
        <v>524320</v>
      </c>
    </row>
    <row r="552" spans="1:13" ht="15" customHeight="1">
      <c r="A552" s="163">
        <v>8000</v>
      </c>
      <c r="B552" s="163">
        <v>8020</v>
      </c>
      <c r="C552" s="163">
        <v>959500</v>
      </c>
      <c r="D552" s="163">
        <v>909890</v>
      </c>
      <c r="E552" s="163">
        <v>768550</v>
      </c>
      <c r="F552" s="163">
        <v>738550</v>
      </c>
      <c r="G552" s="163">
        <v>708550</v>
      </c>
      <c r="H552" s="163">
        <v>678550</v>
      </c>
      <c r="I552" s="163">
        <v>648550</v>
      </c>
      <c r="J552" s="163">
        <v>618550</v>
      </c>
      <c r="K552" s="163">
        <v>588550</v>
      </c>
      <c r="L552" s="163">
        <v>558550</v>
      </c>
      <c r="M552" s="163">
        <v>528550</v>
      </c>
    </row>
    <row r="553" spans="1:13" ht="15" customHeight="1">
      <c r="A553" s="163">
        <v>8020</v>
      </c>
      <c r="B553" s="163">
        <v>8040</v>
      </c>
      <c r="C553" s="163">
        <v>964040</v>
      </c>
      <c r="D553" s="163">
        <v>914400</v>
      </c>
      <c r="E553" s="163">
        <v>772770</v>
      </c>
      <c r="F553" s="163">
        <v>742770</v>
      </c>
      <c r="G553" s="163">
        <v>712770</v>
      </c>
      <c r="H553" s="163">
        <v>682770</v>
      </c>
      <c r="I553" s="163">
        <v>652770</v>
      </c>
      <c r="J553" s="163">
        <v>622770</v>
      </c>
      <c r="K553" s="163">
        <v>592770</v>
      </c>
      <c r="L553" s="163">
        <v>562770</v>
      </c>
      <c r="M553" s="163">
        <v>532770</v>
      </c>
    </row>
    <row r="554" spans="1:13" ht="15" customHeight="1">
      <c r="A554" s="163">
        <v>8040</v>
      </c>
      <c r="B554" s="163">
        <v>8060</v>
      </c>
      <c r="C554" s="163">
        <v>968580</v>
      </c>
      <c r="D554" s="163">
        <v>918920</v>
      </c>
      <c r="E554" s="163">
        <v>777000</v>
      </c>
      <c r="F554" s="163">
        <v>747000</v>
      </c>
      <c r="G554" s="163">
        <v>717000</v>
      </c>
      <c r="H554" s="163">
        <v>687000</v>
      </c>
      <c r="I554" s="163">
        <v>657000</v>
      </c>
      <c r="J554" s="163">
        <v>627000</v>
      </c>
      <c r="K554" s="163">
        <v>597000</v>
      </c>
      <c r="L554" s="163">
        <v>567000</v>
      </c>
      <c r="M554" s="163">
        <v>537000</v>
      </c>
    </row>
    <row r="555" spans="1:13" ht="15" customHeight="1">
      <c r="A555" s="163">
        <v>8060</v>
      </c>
      <c r="B555" s="163">
        <v>8080</v>
      </c>
      <c r="C555" s="163">
        <v>973110</v>
      </c>
      <c r="D555" s="163">
        <v>923430</v>
      </c>
      <c r="E555" s="163">
        <v>781220</v>
      </c>
      <c r="F555" s="163">
        <v>751220</v>
      </c>
      <c r="G555" s="163">
        <v>721220</v>
      </c>
      <c r="H555" s="163">
        <v>691220</v>
      </c>
      <c r="I555" s="163">
        <v>661220</v>
      </c>
      <c r="J555" s="163">
        <v>631220</v>
      </c>
      <c r="K555" s="163">
        <v>601220</v>
      </c>
      <c r="L555" s="163">
        <v>571220</v>
      </c>
      <c r="M555" s="163">
        <v>541220</v>
      </c>
    </row>
    <row r="556" spans="1:13" ht="15" customHeight="1">
      <c r="A556" s="163">
        <v>8080</v>
      </c>
      <c r="B556" s="163">
        <v>8100</v>
      </c>
      <c r="C556" s="163">
        <v>977650</v>
      </c>
      <c r="D556" s="163">
        <v>927940</v>
      </c>
      <c r="E556" s="163">
        <v>785440</v>
      </c>
      <c r="F556" s="163">
        <v>755440</v>
      </c>
      <c r="G556" s="163">
        <v>725440</v>
      </c>
      <c r="H556" s="163">
        <v>695440</v>
      </c>
      <c r="I556" s="163">
        <v>665440</v>
      </c>
      <c r="J556" s="163">
        <v>635440</v>
      </c>
      <c r="K556" s="163">
        <v>605440</v>
      </c>
      <c r="L556" s="163">
        <v>575440</v>
      </c>
      <c r="M556" s="163">
        <v>545440</v>
      </c>
    </row>
    <row r="557" spans="1:13" ht="15" customHeight="1">
      <c r="A557" s="163">
        <v>8100</v>
      </c>
      <c r="B557" s="163">
        <v>8120</v>
      </c>
      <c r="C557" s="163">
        <v>982180</v>
      </c>
      <c r="D557" s="163">
        <v>932450</v>
      </c>
      <c r="E557" s="163">
        <v>789670</v>
      </c>
      <c r="F557" s="163">
        <v>759670</v>
      </c>
      <c r="G557" s="163">
        <v>729670</v>
      </c>
      <c r="H557" s="163">
        <v>699670</v>
      </c>
      <c r="I557" s="163">
        <v>669670</v>
      </c>
      <c r="J557" s="163">
        <v>639670</v>
      </c>
      <c r="K557" s="163">
        <v>609670</v>
      </c>
      <c r="L557" s="163">
        <v>579670</v>
      </c>
      <c r="M557" s="163">
        <v>549670</v>
      </c>
    </row>
    <row r="558" spans="1:13" ht="15" customHeight="1">
      <c r="A558" s="163">
        <v>8120</v>
      </c>
      <c r="B558" s="163">
        <v>8140</v>
      </c>
      <c r="C558" s="163">
        <v>986720</v>
      </c>
      <c r="D558" s="163">
        <v>936960</v>
      </c>
      <c r="E558" s="163">
        <v>793890</v>
      </c>
      <c r="F558" s="163">
        <v>763890</v>
      </c>
      <c r="G558" s="163">
        <v>733890</v>
      </c>
      <c r="H558" s="163">
        <v>703890</v>
      </c>
      <c r="I558" s="163">
        <v>673890</v>
      </c>
      <c r="J558" s="163">
        <v>643890</v>
      </c>
      <c r="K558" s="163">
        <v>613890</v>
      </c>
      <c r="L558" s="163">
        <v>583890</v>
      </c>
      <c r="M558" s="163">
        <v>553890</v>
      </c>
    </row>
    <row r="559" spans="1:13" ht="15" customHeight="1">
      <c r="A559" s="163">
        <v>8140</v>
      </c>
      <c r="B559" s="163">
        <v>8160</v>
      </c>
      <c r="C559" s="163">
        <v>991260</v>
      </c>
      <c r="D559" s="163">
        <v>941480</v>
      </c>
      <c r="E559" s="163">
        <v>798120</v>
      </c>
      <c r="F559" s="163">
        <v>768120</v>
      </c>
      <c r="G559" s="163">
        <v>738120</v>
      </c>
      <c r="H559" s="163">
        <v>708120</v>
      </c>
      <c r="I559" s="163">
        <v>678120</v>
      </c>
      <c r="J559" s="163">
        <v>648120</v>
      </c>
      <c r="K559" s="163">
        <v>618120</v>
      </c>
      <c r="L559" s="163">
        <v>588120</v>
      </c>
      <c r="M559" s="163">
        <v>558120</v>
      </c>
    </row>
    <row r="560" spans="1:13" ht="15" customHeight="1">
      <c r="A560" s="163">
        <v>8160</v>
      </c>
      <c r="B560" s="163">
        <v>8180</v>
      </c>
      <c r="C560" s="163">
        <v>995790</v>
      </c>
      <c r="D560" s="163">
        <v>945990</v>
      </c>
      <c r="E560" s="163">
        <v>802340</v>
      </c>
      <c r="F560" s="163">
        <v>772340</v>
      </c>
      <c r="G560" s="163">
        <v>742340</v>
      </c>
      <c r="H560" s="163">
        <v>712340</v>
      </c>
      <c r="I560" s="163">
        <v>682340</v>
      </c>
      <c r="J560" s="163">
        <v>652340</v>
      </c>
      <c r="K560" s="163">
        <v>622340</v>
      </c>
      <c r="L560" s="163">
        <v>592340</v>
      </c>
      <c r="M560" s="163">
        <v>562340</v>
      </c>
    </row>
    <row r="561" spans="1:13" ht="15" customHeight="1">
      <c r="A561" s="163">
        <v>8180</v>
      </c>
      <c r="B561" s="163">
        <v>8200</v>
      </c>
      <c r="C561" s="163">
        <v>1000330</v>
      </c>
      <c r="D561" s="163">
        <v>950500</v>
      </c>
      <c r="E561" s="163">
        <v>806560</v>
      </c>
      <c r="F561" s="163">
        <v>776560</v>
      </c>
      <c r="G561" s="163">
        <v>746560</v>
      </c>
      <c r="H561" s="163">
        <v>716560</v>
      </c>
      <c r="I561" s="163">
        <v>686560</v>
      </c>
      <c r="J561" s="163">
        <v>656560</v>
      </c>
      <c r="K561" s="163">
        <v>626560</v>
      </c>
      <c r="L561" s="163">
        <v>596560</v>
      </c>
      <c r="M561" s="163">
        <v>566560</v>
      </c>
    </row>
    <row r="562" spans="1:13" ht="15" customHeight="1">
      <c r="A562" s="163">
        <v>8200</v>
      </c>
      <c r="B562" s="163">
        <v>8220</v>
      </c>
      <c r="C562" s="163">
        <v>1004860</v>
      </c>
      <c r="D562" s="163">
        <v>955010</v>
      </c>
      <c r="E562" s="163">
        <v>810790</v>
      </c>
      <c r="F562" s="163">
        <v>780790</v>
      </c>
      <c r="G562" s="163">
        <v>750790</v>
      </c>
      <c r="H562" s="163">
        <v>720790</v>
      </c>
      <c r="I562" s="163">
        <v>690790</v>
      </c>
      <c r="J562" s="163">
        <v>660790</v>
      </c>
      <c r="K562" s="163">
        <v>630790</v>
      </c>
      <c r="L562" s="163">
        <v>600790</v>
      </c>
      <c r="M562" s="163">
        <v>570790</v>
      </c>
    </row>
    <row r="563" spans="1:13" ht="15" customHeight="1">
      <c r="A563" s="163">
        <v>8220</v>
      </c>
      <c r="B563" s="163">
        <v>8240</v>
      </c>
      <c r="C563" s="163">
        <v>1009400</v>
      </c>
      <c r="D563" s="163">
        <v>959520</v>
      </c>
      <c r="E563" s="163">
        <v>815010</v>
      </c>
      <c r="F563" s="163">
        <v>785010</v>
      </c>
      <c r="G563" s="163">
        <v>755010</v>
      </c>
      <c r="H563" s="163">
        <v>725010</v>
      </c>
      <c r="I563" s="163">
        <v>695010</v>
      </c>
      <c r="J563" s="163">
        <v>665010</v>
      </c>
      <c r="K563" s="163">
        <v>635010</v>
      </c>
      <c r="L563" s="163">
        <v>605010</v>
      </c>
      <c r="M563" s="163">
        <v>575010</v>
      </c>
    </row>
    <row r="564" spans="1:13" ht="15" customHeight="1">
      <c r="A564" s="163">
        <v>8240</v>
      </c>
      <c r="B564" s="163">
        <v>8260</v>
      </c>
      <c r="C564" s="163">
        <v>1013940</v>
      </c>
      <c r="D564" s="163">
        <v>964040</v>
      </c>
      <c r="E564" s="163">
        <v>819240</v>
      </c>
      <c r="F564" s="163">
        <v>789240</v>
      </c>
      <c r="G564" s="163">
        <v>759240</v>
      </c>
      <c r="H564" s="163">
        <v>729240</v>
      </c>
      <c r="I564" s="163">
        <v>699240</v>
      </c>
      <c r="J564" s="163">
        <v>669240</v>
      </c>
      <c r="K564" s="163">
        <v>639240</v>
      </c>
      <c r="L564" s="163">
        <v>609240</v>
      </c>
      <c r="M564" s="163">
        <v>579240</v>
      </c>
    </row>
    <row r="565" spans="1:13" ht="15" customHeight="1">
      <c r="A565" s="163">
        <v>8260</v>
      </c>
      <c r="B565" s="163">
        <v>8280</v>
      </c>
      <c r="C565" s="163">
        <v>1018470</v>
      </c>
      <c r="D565" s="163">
        <v>968550</v>
      </c>
      <c r="E565" s="163">
        <v>823460</v>
      </c>
      <c r="F565" s="163">
        <v>793460</v>
      </c>
      <c r="G565" s="163">
        <v>763460</v>
      </c>
      <c r="H565" s="163">
        <v>733460</v>
      </c>
      <c r="I565" s="163">
        <v>703460</v>
      </c>
      <c r="J565" s="163">
        <v>673460</v>
      </c>
      <c r="K565" s="163">
        <v>643460</v>
      </c>
      <c r="L565" s="163">
        <v>613460</v>
      </c>
      <c r="M565" s="163">
        <v>583460</v>
      </c>
    </row>
    <row r="566" spans="1:13" ht="15" customHeight="1">
      <c r="A566" s="163">
        <v>8280</v>
      </c>
      <c r="B566" s="163">
        <v>8300</v>
      </c>
      <c r="C566" s="163">
        <v>1023010</v>
      </c>
      <c r="D566" s="163">
        <v>973060</v>
      </c>
      <c r="E566" s="163">
        <v>827680</v>
      </c>
      <c r="F566" s="163">
        <v>797680</v>
      </c>
      <c r="G566" s="163">
        <v>767680</v>
      </c>
      <c r="H566" s="163">
        <v>737680</v>
      </c>
      <c r="I566" s="163">
        <v>707680</v>
      </c>
      <c r="J566" s="163">
        <v>677680</v>
      </c>
      <c r="K566" s="163">
        <v>647680</v>
      </c>
      <c r="L566" s="163">
        <v>617680</v>
      </c>
      <c r="M566" s="163">
        <v>587680</v>
      </c>
    </row>
    <row r="567" spans="1:13" ht="15" customHeight="1">
      <c r="A567" s="163">
        <v>8300</v>
      </c>
      <c r="B567" s="163">
        <v>8320</v>
      </c>
      <c r="C567" s="163">
        <v>1027540</v>
      </c>
      <c r="D567" s="163">
        <v>977570</v>
      </c>
      <c r="E567" s="163">
        <v>831910</v>
      </c>
      <c r="F567" s="163">
        <v>801910</v>
      </c>
      <c r="G567" s="163">
        <v>771910</v>
      </c>
      <c r="H567" s="163">
        <v>741910</v>
      </c>
      <c r="I567" s="163">
        <v>711910</v>
      </c>
      <c r="J567" s="163">
        <v>681910</v>
      </c>
      <c r="K567" s="163">
        <v>651910</v>
      </c>
      <c r="L567" s="163">
        <v>621910</v>
      </c>
      <c r="M567" s="163">
        <v>591910</v>
      </c>
    </row>
    <row r="568" spans="1:13" ht="15" customHeight="1">
      <c r="A568" s="163">
        <v>8320</v>
      </c>
      <c r="B568" s="163">
        <v>8340</v>
      </c>
      <c r="C568" s="163">
        <v>1032080</v>
      </c>
      <c r="D568" s="163">
        <v>982080</v>
      </c>
      <c r="E568" s="163">
        <v>836130</v>
      </c>
      <c r="F568" s="163">
        <v>806130</v>
      </c>
      <c r="G568" s="163">
        <v>776130</v>
      </c>
      <c r="H568" s="163">
        <v>746130</v>
      </c>
      <c r="I568" s="163">
        <v>716130</v>
      </c>
      <c r="J568" s="163">
        <v>686130</v>
      </c>
      <c r="K568" s="163">
        <v>656130</v>
      </c>
      <c r="L568" s="163">
        <v>626130</v>
      </c>
      <c r="M568" s="163">
        <v>596130</v>
      </c>
    </row>
    <row r="569" spans="1:13" ht="15" customHeight="1">
      <c r="A569" s="163">
        <v>8340</v>
      </c>
      <c r="B569" s="163">
        <v>8360</v>
      </c>
      <c r="C569" s="163">
        <v>1036740</v>
      </c>
      <c r="D569" s="163">
        <v>986720</v>
      </c>
      <c r="E569" s="163">
        <v>840480</v>
      </c>
      <c r="F569" s="163">
        <v>810480</v>
      </c>
      <c r="G569" s="163">
        <v>780480</v>
      </c>
      <c r="H569" s="163">
        <v>750480</v>
      </c>
      <c r="I569" s="163">
        <v>720480</v>
      </c>
      <c r="J569" s="163">
        <v>690480</v>
      </c>
      <c r="K569" s="163">
        <v>660480</v>
      </c>
      <c r="L569" s="163">
        <v>630480</v>
      </c>
      <c r="M569" s="163">
        <v>600480</v>
      </c>
    </row>
    <row r="570" spans="1:13" ht="15" customHeight="1">
      <c r="A570" s="163">
        <v>8360</v>
      </c>
      <c r="B570" s="163">
        <v>8380</v>
      </c>
      <c r="C570" s="163">
        <v>1041420</v>
      </c>
      <c r="D570" s="163">
        <v>991370</v>
      </c>
      <c r="E570" s="163">
        <v>844840</v>
      </c>
      <c r="F570" s="163">
        <v>814840</v>
      </c>
      <c r="G570" s="163">
        <v>784840</v>
      </c>
      <c r="H570" s="163">
        <v>754840</v>
      </c>
      <c r="I570" s="163">
        <v>724840</v>
      </c>
      <c r="J570" s="163">
        <v>694840</v>
      </c>
      <c r="K570" s="163">
        <v>664840</v>
      </c>
      <c r="L570" s="163">
        <v>634840</v>
      </c>
      <c r="M570" s="163">
        <v>604840</v>
      </c>
    </row>
    <row r="571" spans="1:13" ht="15" customHeight="1">
      <c r="A571" s="163">
        <v>8380</v>
      </c>
      <c r="B571" s="163">
        <v>8400</v>
      </c>
      <c r="C571" s="163">
        <v>1046100</v>
      </c>
      <c r="D571" s="163">
        <v>996030</v>
      </c>
      <c r="E571" s="163">
        <v>849210</v>
      </c>
      <c r="F571" s="163">
        <v>819210</v>
      </c>
      <c r="G571" s="163">
        <v>789210</v>
      </c>
      <c r="H571" s="163">
        <v>759210</v>
      </c>
      <c r="I571" s="163">
        <v>729210</v>
      </c>
      <c r="J571" s="163">
        <v>699210</v>
      </c>
      <c r="K571" s="163">
        <v>669210</v>
      </c>
      <c r="L571" s="163">
        <v>639210</v>
      </c>
      <c r="M571" s="163">
        <v>609210</v>
      </c>
    </row>
    <row r="572" spans="1:13" ht="15" customHeight="1">
      <c r="A572" s="163">
        <v>8400</v>
      </c>
      <c r="B572" s="163">
        <v>8420</v>
      </c>
      <c r="C572" s="163">
        <v>1050780</v>
      </c>
      <c r="D572" s="163">
        <v>1000680</v>
      </c>
      <c r="E572" s="163">
        <v>853580</v>
      </c>
      <c r="F572" s="163">
        <v>823580</v>
      </c>
      <c r="G572" s="163">
        <v>793580</v>
      </c>
      <c r="H572" s="163">
        <v>763580</v>
      </c>
      <c r="I572" s="163">
        <v>733580</v>
      </c>
      <c r="J572" s="163">
        <v>703580</v>
      </c>
      <c r="K572" s="163">
        <v>673580</v>
      </c>
      <c r="L572" s="163">
        <v>643580</v>
      </c>
      <c r="M572" s="163">
        <v>613580</v>
      </c>
    </row>
    <row r="573" spans="1:13" ht="15" customHeight="1">
      <c r="A573" s="163">
        <v>8420</v>
      </c>
      <c r="B573" s="163">
        <v>8440</v>
      </c>
      <c r="C573" s="163">
        <v>1055460</v>
      </c>
      <c r="D573" s="163">
        <v>1005340</v>
      </c>
      <c r="E573" s="163">
        <v>857950</v>
      </c>
      <c r="F573" s="163">
        <v>827950</v>
      </c>
      <c r="G573" s="163">
        <v>797950</v>
      </c>
      <c r="H573" s="163">
        <v>767950</v>
      </c>
      <c r="I573" s="163">
        <v>737950</v>
      </c>
      <c r="J573" s="163">
        <v>707950</v>
      </c>
      <c r="K573" s="163">
        <v>677950</v>
      </c>
      <c r="L573" s="163">
        <v>647950</v>
      </c>
      <c r="M573" s="163">
        <v>617950</v>
      </c>
    </row>
    <row r="574" spans="1:13" ht="15" customHeight="1">
      <c r="A574" s="163">
        <v>8440</v>
      </c>
      <c r="B574" s="163">
        <v>8460</v>
      </c>
      <c r="C574" s="163">
        <v>1060140</v>
      </c>
      <c r="D574" s="163">
        <v>1010000</v>
      </c>
      <c r="E574" s="163">
        <v>862320</v>
      </c>
      <c r="F574" s="163">
        <v>832320</v>
      </c>
      <c r="G574" s="163">
        <v>802320</v>
      </c>
      <c r="H574" s="163">
        <v>772320</v>
      </c>
      <c r="I574" s="163">
        <v>742320</v>
      </c>
      <c r="J574" s="163">
        <v>712320</v>
      </c>
      <c r="K574" s="163">
        <v>682320</v>
      </c>
      <c r="L574" s="163">
        <v>652320</v>
      </c>
      <c r="M574" s="163">
        <v>622320</v>
      </c>
    </row>
    <row r="575" spans="1:13" ht="15" customHeight="1">
      <c r="A575" s="163">
        <v>8460</v>
      </c>
      <c r="B575" s="163">
        <v>8480</v>
      </c>
      <c r="C575" s="163">
        <v>1064820</v>
      </c>
      <c r="D575" s="163">
        <v>1014650</v>
      </c>
      <c r="E575" s="163">
        <v>866680</v>
      </c>
      <c r="F575" s="163">
        <v>836680</v>
      </c>
      <c r="G575" s="163">
        <v>806680</v>
      </c>
      <c r="H575" s="163">
        <v>776680</v>
      </c>
      <c r="I575" s="163">
        <v>746680</v>
      </c>
      <c r="J575" s="163">
        <v>716680</v>
      </c>
      <c r="K575" s="163">
        <v>686680</v>
      </c>
      <c r="L575" s="163">
        <v>656680</v>
      </c>
      <c r="M575" s="163">
        <v>626680</v>
      </c>
    </row>
    <row r="576" spans="1:13" ht="15" customHeight="1">
      <c r="A576" s="163">
        <v>8480</v>
      </c>
      <c r="B576" s="163">
        <v>8500</v>
      </c>
      <c r="C576" s="163">
        <v>1069500</v>
      </c>
      <c r="D576" s="163">
        <v>1019310</v>
      </c>
      <c r="E576" s="163">
        <v>871050</v>
      </c>
      <c r="F576" s="163">
        <v>841050</v>
      </c>
      <c r="G576" s="163">
        <v>811050</v>
      </c>
      <c r="H576" s="163">
        <v>781050</v>
      </c>
      <c r="I576" s="163">
        <v>751050</v>
      </c>
      <c r="J576" s="163">
        <v>721050</v>
      </c>
      <c r="K576" s="163">
        <v>691050</v>
      </c>
      <c r="L576" s="163">
        <v>661050</v>
      </c>
      <c r="M576" s="163">
        <v>631050</v>
      </c>
    </row>
    <row r="577" spans="1:13" ht="15" customHeight="1">
      <c r="A577" s="163">
        <v>8500</v>
      </c>
      <c r="B577" s="163">
        <v>8520</v>
      </c>
      <c r="C577" s="163">
        <v>1074180</v>
      </c>
      <c r="D577" s="163">
        <v>1023960</v>
      </c>
      <c r="E577" s="163">
        <v>875420</v>
      </c>
      <c r="F577" s="163">
        <v>845420</v>
      </c>
      <c r="G577" s="163">
        <v>815420</v>
      </c>
      <c r="H577" s="163">
        <v>785420</v>
      </c>
      <c r="I577" s="163">
        <v>755420</v>
      </c>
      <c r="J577" s="163">
        <v>725420</v>
      </c>
      <c r="K577" s="163">
        <v>695420</v>
      </c>
      <c r="L577" s="163">
        <v>665420</v>
      </c>
      <c r="M577" s="163">
        <v>635420</v>
      </c>
    </row>
    <row r="578" spans="1:13" ht="15" customHeight="1">
      <c r="A578" s="163">
        <v>8520</v>
      </c>
      <c r="B578" s="163">
        <v>8540</v>
      </c>
      <c r="C578" s="163">
        <v>1078860</v>
      </c>
      <c r="D578" s="163">
        <v>1028620</v>
      </c>
      <c r="E578" s="163">
        <v>879790</v>
      </c>
      <c r="F578" s="163">
        <v>849790</v>
      </c>
      <c r="G578" s="163">
        <v>819790</v>
      </c>
      <c r="H578" s="163">
        <v>789790</v>
      </c>
      <c r="I578" s="163">
        <v>759790</v>
      </c>
      <c r="J578" s="163">
        <v>729790</v>
      </c>
      <c r="K578" s="163">
        <v>699790</v>
      </c>
      <c r="L578" s="163">
        <v>669790</v>
      </c>
      <c r="M578" s="163">
        <v>639790</v>
      </c>
    </row>
    <row r="579" spans="1:13" ht="15" customHeight="1">
      <c r="A579" s="163">
        <v>8540</v>
      </c>
      <c r="B579" s="163">
        <v>8560</v>
      </c>
      <c r="C579" s="163">
        <v>1083540</v>
      </c>
      <c r="D579" s="163">
        <v>1033280</v>
      </c>
      <c r="E579" s="163">
        <v>884160</v>
      </c>
      <c r="F579" s="163">
        <v>854160</v>
      </c>
      <c r="G579" s="163">
        <v>824160</v>
      </c>
      <c r="H579" s="163">
        <v>794160</v>
      </c>
      <c r="I579" s="163">
        <v>764160</v>
      </c>
      <c r="J579" s="163">
        <v>734160</v>
      </c>
      <c r="K579" s="163">
        <v>704160</v>
      </c>
      <c r="L579" s="163">
        <v>674160</v>
      </c>
      <c r="M579" s="163">
        <v>644160</v>
      </c>
    </row>
    <row r="580" spans="1:13" ht="15" customHeight="1">
      <c r="A580" s="163">
        <v>8560</v>
      </c>
      <c r="B580" s="163">
        <v>8580</v>
      </c>
      <c r="C580" s="163">
        <v>1088220</v>
      </c>
      <c r="D580" s="163">
        <v>1037930</v>
      </c>
      <c r="E580" s="163">
        <v>888520</v>
      </c>
      <c r="F580" s="163">
        <v>858520</v>
      </c>
      <c r="G580" s="163">
        <v>828520</v>
      </c>
      <c r="H580" s="163">
        <v>798520</v>
      </c>
      <c r="I580" s="163">
        <v>768520</v>
      </c>
      <c r="J580" s="163">
        <v>738520</v>
      </c>
      <c r="K580" s="163">
        <v>708520</v>
      </c>
      <c r="L580" s="163">
        <v>678520</v>
      </c>
      <c r="M580" s="163">
        <v>648520</v>
      </c>
    </row>
    <row r="581" spans="1:13" ht="15" customHeight="1">
      <c r="A581" s="163">
        <v>8580</v>
      </c>
      <c r="B581" s="163">
        <v>8600</v>
      </c>
      <c r="C581" s="163">
        <v>1092900</v>
      </c>
      <c r="D581" s="163">
        <v>1042590</v>
      </c>
      <c r="E581" s="163">
        <v>892890</v>
      </c>
      <c r="F581" s="163">
        <v>862890</v>
      </c>
      <c r="G581" s="163">
        <v>832890</v>
      </c>
      <c r="H581" s="163">
        <v>802890</v>
      </c>
      <c r="I581" s="163">
        <v>772890</v>
      </c>
      <c r="J581" s="163">
        <v>742890</v>
      </c>
      <c r="K581" s="163">
        <v>712890</v>
      </c>
      <c r="L581" s="163">
        <v>682890</v>
      </c>
      <c r="M581" s="163">
        <v>652890</v>
      </c>
    </row>
    <row r="582" spans="1:13" ht="15" customHeight="1">
      <c r="A582" s="163">
        <v>8600</v>
      </c>
      <c r="B582" s="163">
        <v>8620</v>
      </c>
      <c r="C582" s="163">
        <v>1097580</v>
      </c>
      <c r="D582" s="163">
        <v>1047240</v>
      </c>
      <c r="E582" s="163">
        <v>897260</v>
      </c>
      <c r="F582" s="163">
        <v>867260</v>
      </c>
      <c r="G582" s="163">
        <v>837260</v>
      </c>
      <c r="H582" s="163">
        <v>807260</v>
      </c>
      <c r="I582" s="163">
        <v>777260</v>
      </c>
      <c r="J582" s="163">
        <v>747260</v>
      </c>
      <c r="K582" s="163">
        <v>717260</v>
      </c>
      <c r="L582" s="163">
        <v>687260</v>
      </c>
      <c r="M582" s="163">
        <v>657260</v>
      </c>
    </row>
    <row r="583" spans="1:13" ht="15" customHeight="1">
      <c r="A583" s="163">
        <v>8620</v>
      </c>
      <c r="B583" s="163">
        <v>8640</v>
      </c>
      <c r="C583" s="163">
        <v>1102260</v>
      </c>
      <c r="D583" s="163">
        <v>1051900</v>
      </c>
      <c r="E583" s="163">
        <v>901630</v>
      </c>
      <c r="F583" s="163">
        <v>871630</v>
      </c>
      <c r="G583" s="163">
        <v>841630</v>
      </c>
      <c r="H583" s="163">
        <v>811630</v>
      </c>
      <c r="I583" s="163">
        <v>781630</v>
      </c>
      <c r="J583" s="163">
        <v>751630</v>
      </c>
      <c r="K583" s="163">
        <v>721630</v>
      </c>
      <c r="L583" s="163">
        <v>691630</v>
      </c>
      <c r="M583" s="163">
        <v>661630</v>
      </c>
    </row>
    <row r="584" spans="1:13" ht="15" customHeight="1">
      <c r="A584" s="163">
        <v>8640</v>
      </c>
      <c r="B584" s="163">
        <v>8660</v>
      </c>
      <c r="C584" s="163">
        <v>1106940</v>
      </c>
      <c r="D584" s="163">
        <v>1056560</v>
      </c>
      <c r="E584" s="163">
        <v>906000</v>
      </c>
      <c r="F584" s="163">
        <v>876000</v>
      </c>
      <c r="G584" s="163">
        <v>846000</v>
      </c>
      <c r="H584" s="163">
        <v>816000</v>
      </c>
      <c r="I584" s="163">
        <v>786000</v>
      </c>
      <c r="J584" s="163">
        <v>756000</v>
      </c>
      <c r="K584" s="163">
        <v>726000</v>
      </c>
      <c r="L584" s="163">
        <v>696000</v>
      </c>
      <c r="M584" s="163">
        <v>666000</v>
      </c>
    </row>
    <row r="585" spans="1:13" ht="15" customHeight="1">
      <c r="A585" s="163">
        <v>8660</v>
      </c>
      <c r="B585" s="163">
        <v>8680</v>
      </c>
      <c r="C585" s="163">
        <v>1111620</v>
      </c>
      <c r="D585" s="163">
        <v>1061210</v>
      </c>
      <c r="E585" s="163">
        <v>910360</v>
      </c>
      <c r="F585" s="163">
        <v>880360</v>
      </c>
      <c r="G585" s="163">
        <v>850360</v>
      </c>
      <c r="H585" s="163">
        <v>820360</v>
      </c>
      <c r="I585" s="163">
        <v>790360</v>
      </c>
      <c r="J585" s="163">
        <v>760360</v>
      </c>
      <c r="K585" s="163">
        <v>730360</v>
      </c>
      <c r="L585" s="163">
        <v>700360</v>
      </c>
      <c r="M585" s="163">
        <v>670360</v>
      </c>
    </row>
    <row r="586" spans="1:13" ht="15" customHeight="1">
      <c r="A586" s="163">
        <v>8680</v>
      </c>
      <c r="B586" s="163">
        <v>8700</v>
      </c>
      <c r="C586" s="163">
        <v>1116300</v>
      </c>
      <c r="D586" s="163">
        <v>1065870</v>
      </c>
      <c r="E586" s="163">
        <v>914730</v>
      </c>
      <c r="F586" s="163">
        <v>884730</v>
      </c>
      <c r="G586" s="163">
        <v>854730</v>
      </c>
      <c r="H586" s="163">
        <v>824730</v>
      </c>
      <c r="I586" s="163">
        <v>794730</v>
      </c>
      <c r="J586" s="163">
        <v>764730</v>
      </c>
      <c r="K586" s="163">
        <v>734730</v>
      </c>
      <c r="L586" s="163">
        <v>704730</v>
      </c>
      <c r="M586" s="163">
        <v>674730</v>
      </c>
    </row>
    <row r="587" spans="1:13" ht="15" customHeight="1">
      <c r="A587" s="163">
        <v>8700</v>
      </c>
      <c r="B587" s="163">
        <v>8720</v>
      </c>
      <c r="C587" s="163">
        <v>1120980</v>
      </c>
      <c r="D587" s="163">
        <v>1070520</v>
      </c>
      <c r="E587" s="163">
        <v>919100</v>
      </c>
      <c r="F587" s="163">
        <v>889100</v>
      </c>
      <c r="G587" s="163">
        <v>859100</v>
      </c>
      <c r="H587" s="163">
        <v>829100</v>
      </c>
      <c r="I587" s="163">
        <v>799100</v>
      </c>
      <c r="J587" s="163">
        <v>769100</v>
      </c>
      <c r="K587" s="163">
        <v>739100</v>
      </c>
      <c r="L587" s="163">
        <v>709100</v>
      </c>
      <c r="M587" s="163">
        <v>679100</v>
      </c>
    </row>
    <row r="588" spans="1:13" ht="15" customHeight="1">
      <c r="A588" s="163">
        <v>8720</v>
      </c>
      <c r="B588" s="163">
        <v>8740</v>
      </c>
      <c r="C588" s="163">
        <v>1125660</v>
      </c>
      <c r="D588" s="163">
        <v>1075180</v>
      </c>
      <c r="E588" s="163">
        <v>923470</v>
      </c>
      <c r="F588" s="163">
        <v>893470</v>
      </c>
      <c r="G588" s="163">
        <v>863470</v>
      </c>
      <c r="H588" s="163">
        <v>833470</v>
      </c>
      <c r="I588" s="163">
        <v>803470</v>
      </c>
      <c r="J588" s="163">
        <v>773470</v>
      </c>
      <c r="K588" s="163">
        <v>743470</v>
      </c>
      <c r="L588" s="163">
        <v>713470</v>
      </c>
      <c r="M588" s="163">
        <v>683470</v>
      </c>
    </row>
    <row r="589" spans="1:13" ht="15" customHeight="1">
      <c r="A589" s="163">
        <v>8740</v>
      </c>
      <c r="B589" s="163">
        <v>8760</v>
      </c>
      <c r="C589" s="163">
        <v>1130340</v>
      </c>
      <c r="D589" s="163">
        <v>1079840</v>
      </c>
      <c r="E589" s="163">
        <v>927840</v>
      </c>
      <c r="F589" s="163">
        <v>897840</v>
      </c>
      <c r="G589" s="163">
        <v>867840</v>
      </c>
      <c r="H589" s="163">
        <v>837840</v>
      </c>
      <c r="I589" s="163">
        <v>807840</v>
      </c>
      <c r="J589" s="163">
        <v>777840</v>
      </c>
      <c r="K589" s="163">
        <v>747840</v>
      </c>
      <c r="L589" s="163">
        <v>717840</v>
      </c>
      <c r="M589" s="163">
        <v>687840</v>
      </c>
    </row>
    <row r="590" spans="1:13" ht="15" customHeight="1">
      <c r="A590" s="163">
        <v>8760</v>
      </c>
      <c r="B590" s="163">
        <v>8780</v>
      </c>
      <c r="C590" s="163">
        <v>1135020</v>
      </c>
      <c r="D590" s="163">
        <v>1084490</v>
      </c>
      <c r="E590" s="163">
        <v>932200</v>
      </c>
      <c r="F590" s="163">
        <v>902200</v>
      </c>
      <c r="G590" s="163">
        <v>872200</v>
      </c>
      <c r="H590" s="163">
        <v>842200</v>
      </c>
      <c r="I590" s="163">
        <v>812200</v>
      </c>
      <c r="J590" s="163">
        <v>782200</v>
      </c>
      <c r="K590" s="163">
        <v>752200</v>
      </c>
      <c r="L590" s="163">
        <v>722200</v>
      </c>
      <c r="M590" s="163">
        <v>692200</v>
      </c>
    </row>
    <row r="591" spans="1:13" ht="15" customHeight="1">
      <c r="A591" s="163">
        <v>8780</v>
      </c>
      <c r="B591" s="163">
        <v>8800</v>
      </c>
      <c r="C591" s="163">
        <v>1139700</v>
      </c>
      <c r="D591" s="163">
        <v>1089150</v>
      </c>
      <c r="E591" s="163">
        <v>936570</v>
      </c>
      <c r="F591" s="163">
        <v>906570</v>
      </c>
      <c r="G591" s="163">
        <v>876570</v>
      </c>
      <c r="H591" s="163">
        <v>846570</v>
      </c>
      <c r="I591" s="163">
        <v>816570</v>
      </c>
      <c r="J591" s="163">
        <v>786570</v>
      </c>
      <c r="K591" s="163">
        <v>756570</v>
      </c>
      <c r="L591" s="163">
        <v>726570</v>
      </c>
      <c r="M591" s="163">
        <v>696570</v>
      </c>
    </row>
    <row r="592" spans="1:13" ht="15" customHeight="1">
      <c r="A592" s="163">
        <v>8800</v>
      </c>
      <c r="B592" s="163">
        <v>8820</v>
      </c>
      <c r="C592" s="163">
        <v>1144380</v>
      </c>
      <c r="D592" s="163">
        <v>1093800</v>
      </c>
      <c r="E592" s="163">
        <v>940940</v>
      </c>
      <c r="F592" s="163">
        <v>910940</v>
      </c>
      <c r="G592" s="163">
        <v>880940</v>
      </c>
      <c r="H592" s="163">
        <v>850940</v>
      </c>
      <c r="I592" s="163">
        <v>820940</v>
      </c>
      <c r="J592" s="163">
        <v>790940</v>
      </c>
      <c r="K592" s="163">
        <v>760940</v>
      </c>
      <c r="L592" s="163">
        <v>730940</v>
      </c>
      <c r="M592" s="163">
        <v>700940</v>
      </c>
    </row>
    <row r="593" spans="1:13" ht="15" customHeight="1">
      <c r="A593" s="163">
        <v>8820</v>
      </c>
      <c r="B593" s="163">
        <v>8840</v>
      </c>
      <c r="C593" s="163">
        <v>1149060</v>
      </c>
      <c r="D593" s="163">
        <v>1098460</v>
      </c>
      <c r="E593" s="163">
        <v>945310</v>
      </c>
      <c r="F593" s="163">
        <v>915310</v>
      </c>
      <c r="G593" s="163">
        <v>885310</v>
      </c>
      <c r="H593" s="163">
        <v>855310</v>
      </c>
      <c r="I593" s="163">
        <v>825310</v>
      </c>
      <c r="J593" s="163">
        <v>795310</v>
      </c>
      <c r="K593" s="163">
        <v>765310</v>
      </c>
      <c r="L593" s="163">
        <v>735310</v>
      </c>
      <c r="M593" s="163">
        <v>705310</v>
      </c>
    </row>
    <row r="594" spans="1:13" ht="15" customHeight="1">
      <c r="A594" s="163">
        <v>8840</v>
      </c>
      <c r="B594" s="163">
        <v>8860</v>
      </c>
      <c r="C594" s="163">
        <v>1153740</v>
      </c>
      <c r="D594" s="163">
        <v>1103120</v>
      </c>
      <c r="E594" s="163">
        <v>949680</v>
      </c>
      <c r="F594" s="163">
        <v>919680</v>
      </c>
      <c r="G594" s="163">
        <v>889680</v>
      </c>
      <c r="H594" s="163">
        <v>859680</v>
      </c>
      <c r="I594" s="163">
        <v>829680</v>
      </c>
      <c r="J594" s="163">
        <v>799680</v>
      </c>
      <c r="K594" s="163">
        <v>769680</v>
      </c>
      <c r="L594" s="163">
        <v>739680</v>
      </c>
      <c r="M594" s="163">
        <v>709680</v>
      </c>
    </row>
    <row r="595" spans="1:13" ht="15" customHeight="1">
      <c r="A595" s="163">
        <v>8860</v>
      </c>
      <c r="B595" s="163">
        <v>8880</v>
      </c>
      <c r="C595" s="163">
        <v>1158420</v>
      </c>
      <c r="D595" s="163">
        <v>1107770</v>
      </c>
      <c r="E595" s="163">
        <v>954040</v>
      </c>
      <c r="F595" s="163">
        <v>924040</v>
      </c>
      <c r="G595" s="163">
        <v>894040</v>
      </c>
      <c r="H595" s="163">
        <v>864040</v>
      </c>
      <c r="I595" s="163">
        <v>834040</v>
      </c>
      <c r="J595" s="163">
        <v>804040</v>
      </c>
      <c r="K595" s="163">
        <v>774040</v>
      </c>
      <c r="L595" s="163">
        <v>744040</v>
      </c>
      <c r="M595" s="163">
        <v>714040</v>
      </c>
    </row>
    <row r="596" spans="1:13" ht="15" customHeight="1">
      <c r="A596" s="163">
        <v>8880</v>
      </c>
      <c r="B596" s="163">
        <v>8900</v>
      </c>
      <c r="C596" s="163">
        <v>1163100</v>
      </c>
      <c r="D596" s="163">
        <v>1112430</v>
      </c>
      <c r="E596" s="163">
        <v>958410</v>
      </c>
      <c r="F596" s="163">
        <v>928410</v>
      </c>
      <c r="G596" s="163">
        <v>898410</v>
      </c>
      <c r="H596" s="163">
        <v>868410</v>
      </c>
      <c r="I596" s="163">
        <v>838410</v>
      </c>
      <c r="J596" s="163">
        <v>808410</v>
      </c>
      <c r="K596" s="163">
        <v>778410</v>
      </c>
      <c r="L596" s="163">
        <v>748410</v>
      </c>
      <c r="M596" s="163">
        <v>718410</v>
      </c>
    </row>
    <row r="597" spans="1:13" ht="15" customHeight="1">
      <c r="A597" s="163">
        <v>8900</v>
      </c>
      <c r="B597" s="163">
        <v>8920</v>
      </c>
      <c r="C597" s="163">
        <v>1167780</v>
      </c>
      <c r="D597" s="163">
        <v>1117080</v>
      </c>
      <c r="E597" s="163">
        <v>962780</v>
      </c>
      <c r="F597" s="163">
        <v>932780</v>
      </c>
      <c r="G597" s="163">
        <v>902780</v>
      </c>
      <c r="H597" s="163">
        <v>872780</v>
      </c>
      <c r="I597" s="163">
        <v>842780</v>
      </c>
      <c r="J597" s="163">
        <v>812780</v>
      </c>
      <c r="K597" s="163">
        <v>782780</v>
      </c>
      <c r="L597" s="163">
        <v>752780</v>
      </c>
      <c r="M597" s="163">
        <v>722780</v>
      </c>
    </row>
    <row r="598" spans="1:13" ht="15" customHeight="1">
      <c r="A598" s="163">
        <v>8920</v>
      </c>
      <c r="B598" s="163">
        <v>8940</v>
      </c>
      <c r="C598" s="163">
        <v>1172460</v>
      </c>
      <c r="D598" s="163">
        <v>1121740</v>
      </c>
      <c r="E598" s="163">
        <v>967150</v>
      </c>
      <c r="F598" s="163">
        <v>937150</v>
      </c>
      <c r="G598" s="163">
        <v>907150</v>
      </c>
      <c r="H598" s="163">
        <v>877150</v>
      </c>
      <c r="I598" s="163">
        <v>847150</v>
      </c>
      <c r="J598" s="163">
        <v>817150</v>
      </c>
      <c r="K598" s="163">
        <v>787150</v>
      </c>
      <c r="L598" s="163">
        <v>757150</v>
      </c>
      <c r="M598" s="163">
        <v>727150</v>
      </c>
    </row>
    <row r="599" spans="1:13" ht="15" customHeight="1">
      <c r="A599" s="163">
        <v>8940</v>
      </c>
      <c r="B599" s="163">
        <v>8960</v>
      </c>
      <c r="C599" s="163">
        <v>1177140</v>
      </c>
      <c r="D599" s="163">
        <v>1126400</v>
      </c>
      <c r="E599" s="163">
        <v>971520</v>
      </c>
      <c r="F599" s="163">
        <v>941520</v>
      </c>
      <c r="G599" s="163">
        <v>911520</v>
      </c>
      <c r="H599" s="163">
        <v>881520</v>
      </c>
      <c r="I599" s="163">
        <v>851520</v>
      </c>
      <c r="J599" s="163">
        <v>821520</v>
      </c>
      <c r="K599" s="163">
        <v>791520</v>
      </c>
      <c r="L599" s="163">
        <v>761520</v>
      </c>
      <c r="M599" s="163">
        <v>731520</v>
      </c>
    </row>
    <row r="600" spans="1:13" ht="15" customHeight="1">
      <c r="A600" s="163">
        <v>8960</v>
      </c>
      <c r="B600" s="163">
        <v>8980</v>
      </c>
      <c r="C600" s="163">
        <v>1181820</v>
      </c>
      <c r="D600" s="163">
        <v>1131050</v>
      </c>
      <c r="E600" s="163">
        <v>975880</v>
      </c>
      <c r="F600" s="163">
        <v>945880</v>
      </c>
      <c r="G600" s="163">
        <v>915880</v>
      </c>
      <c r="H600" s="163">
        <v>885880</v>
      </c>
      <c r="I600" s="163">
        <v>855880</v>
      </c>
      <c r="J600" s="163">
        <v>825880</v>
      </c>
      <c r="K600" s="163">
        <v>795880</v>
      </c>
      <c r="L600" s="163">
        <v>765880</v>
      </c>
      <c r="M600" s="163">
        <v>735880</v>
      </c>
    </row>
    <row r="601" spans="1:13" ht="15" customHeight="1">
      <c r="A601" s="163">
        <v>8980</v>
      </c>
      <c r="B601" s="163">
        <v>9000</v>
      </c>
      <c r="C601" s="163">
        <v>1186500</v>
      </c>
      <c r="D601" s="163">
        <v>1135710</v>
      </c>
      <c r="E601" s="163">
        <v>980250</v>
      </c>
      <c r="F601" s="163">
        <v>950250</v>
      </c>
      <c r="G601" s="163">
        <v>920250</v>
      </c>
      <c r="H601" s="163">
        <v>890250</v>
      </c>
      <c r="I601" s="163">
        <v>860250</v>
      </c>
      <c r="J601" s="163">
        <v>830250</v>
      </c>
      <c r="K601" s="163">
        <v>800250</v>
      </c>
      <c r="L601" s="163">
        <v>770250</v>
      </c>
      <c r="M601" s="163">
        <v>740250</v>
      </c>
    </row>
    <row r="602" spans="1:13" ht="15" customHeight="1">
      <c r="A602" s="163">
        <v>9000</v>
      </c>
      <c r="B602" s="163">
        <v>9020</v>
      </c>
      <c r="C602" s="163">
        <v>1191180</v>
      </c>
      <c r="D602" s="163">
        <v>1140360</v>
      </c>
      <c r="E602" s="163">
        <v>984620</v>
      </c>
      <c r="F602" s="163">
        <v>954620</v>
      </c>
      <c r="G602" s="163">
        <v>924620</v>
      </c>
      <c r="H602" s="163">
        <v>894620</v>
      </c>
      <c r="I602" s="163">
        <v>864620</v>
      </c>
      <c r="J602" s="163">
        <v>834620</v>
      </c>
      <c r="K602" s="163">
        <v>804620</v>
      </c>
      <c r="L602" s="163">
        <v>774620</v>
      </c>
      <c r="M602" s="163">
        <v>744620</v>
      </c>
    </row>
    <row r="603" spans="1:13" ht="15" customHeight="1">
      <c r="A603" s="163">
        <v>9020</v>
      </c>
      <c r="B603" s="163">
        <v>9040</v>
      </c>
      <c r="C603" s="163">
        <v>1195860</v>
      </c>
      <c r="D603" s="163">
        <v>1145020</v>
      </c>
      <c r="E603" s="163">
        <v>988990</v>
      </c>
      <c r="F603" s="163">
        <v>958990</v>
      </c>
      <c r="G603" s="163">
        <v>928990</v>
      </c>
      <c r="H603" s="163">
        <v>898990</v>
      </c>
      <c r="I603" s="163">
        <v>868990</v>
      </c>
      <c r="J603" s="163">
        <v>838990</v>
      </c>
      <c r="K603" s="163">
        <v>808990</v>
      </c>
      <c r="L603" s="163">
        <v>778990</v>
      </c>
      <c r="M603" s="163">
        <v>748990</v>
      </c>
    </row>
    <row r="604" spans="1:13" ht="15" customHeight="1">
      <c r="A604" s="163">
        <v>9040</v>
      </c>
      <c r="B604" s="163">
        <v>9060</v>
      </c>
      <c r="C604" s="163">
        <v>1200540</v>
      </c>
      <c r="D604" s="163">
        <v>1149680</v>
      </c>
      <c r="E604" s="163">
        <v>993360</v>
      </c>
      <c r="F604" s="163">
        <v>963360</v>
      </c>
      <c r="G604" s="163">
        <v>933360</v>
      </c>
      <c r="H604" s="163">
        <v>903360</v>
      </c>
      <c r="I604" s="163">
        <v>873360</v>
      </c>
      <c r="J604" s="163">
        <v>843360</v>
      </c>
      <c r="K604" s="163">
        <v>813360</v>
      </c>
      <c r="L604" s="163">
        <v>783360</v>
      </c>
      <c r="M604" s="163">
        <v>753360</v>
      </c>
    </row>
    <row r="605" spans="1:13" ht="15" customHeight="1">
      <c r="A605" s="163">
        <v>9060</v>
      </c>
      <c r="B605" s="163">
        <v>9080</v>
      </c>
      <c r="C605" s="163">
        <v>1205220</v>
      </c>
      <c r="D605" s="163">
        <v>1154330</v>
      </c>
      <c r="E605" s="163">
        <v>997720</v>
      </c>
      <c r="F605" s="163">
        <v>967720</v>
      </c>
      <c r="G605" s="163">
        <v>937720</v>
      </c>
      <c r="H605" s="163">
        <v>907720</v>
      </c>
      <c r="I605" s="163">
        <v>877720</v>
      </c>
      <c r="J605" s="163">
        <v>847720</v>
      </c>
      <c r="K605" s="163">
        <v>817720</v>
      </c>
      <c r="L605" s="163">
        <v>787720</v>
      </c>
      <c r="M605" s="163">
        <v>757720</v>
      </c>
    </row>
    <row r="606" spans="1:13" ht="15" customHeight="1">
      <c r="A606" s="163">
        <v>9080</v>
      </c>
      <c r="B606" s="163">
        <v>9100</v>
      </c>
      <c r="C606" s="163">
        <v>1209900</v>
      </c>
      <c r="D606" s="163">
        <v>1158990</v>
      </c>
      <c r="E606" s="163">
        <v>1002090</v>
      </c>
      <c r="F606" s="163">
        <v>972090</v>
      </c>
      <c r="G606" s="163">
        <v>942090</v>
      </c>
      <c r="H606" s="163">
        <v>912090</v>
      </c>
      <c r="I606" s="163">
        <v>882090</v>
      </c>
      <c r="J606" s="163">
        <v>852090</v>
      </c>
      <c r="K606" s="163">
        <v>822090</v>
      </c>
      <c r="L606" s="163">
        <v>792090</v>
      </c>
      <c r="M606" s="163">
        <v>762090</v>
      </c>
    </row>
    <row r="607" spans="1:13" ht="15" customHeight="1">
      <c r="A607" s="163">
        <v>9100</v>
      </c>
      <c r="B607" s="163">
        <v>9120</v>
      </c>
      <c r="C607" s="163">
        <v>1214580</v>
      </c>
      <c r="D607" s="163">
        <v>1163640</v>
      </c>
      <c r="E607" s="163">
        <v>1006460</v>
      </c>
      <c r="F607" s="163">
        <v>976460</v>
      </c>
      <c r="G607" s="163">
        <v>946460</v>
      </c>
      <c r="H607" s="163">
        <v>916460</v>
      </c>
      <c r="I607" s="163">
        <v>886460</v>
      </c>
      <c r="J607" s="163">
        <v>856460</v>
      </c>
      <c r="K607" s="163">
        <v>826460</v>
      </c>
      <c r="L607" s="163">
        <v>796460</v>
      </c>
      <c r="M607" s="163">
        <v>766460</v>
      </c>
    </row>
    <row r="608" spans="1:13" ht="15" customHeight="1">
      <c r="A608" s="163">
        <v>9120</v>
      </c>
      <c r="B608" s="163">
        <v>9140</v>
      </c>
      <c r="C608" s="163">
        <v>1219260</v>
      </c>
      <c r="D608" s="163">
        <v>1168300</v>
      </c>
      <c r="E608" s="163">
        <v>1010830</v>
      </c>
      <c r="F608" s="163">
        <v>980830</v>
      </c>
      <c r="G608" s="163">
        <v>950830</v>
      </c>
      <c r="H608" s="163">
        <v>920830</v>
      </c>
      <c r="I608" s="163">
        <v>890830</v>
      </c>
      <c r="J608" s="163">
        <v>860830</v>
      </c>
      <c r="K608" s="163">
        <v>830830</v>
      </c>
      <c r="L608" s="163">
        <v>800830</v>
      </c>
      <c r="M608" s="163">
        <v>770830</v>
      </c>
    </row>
    <row r="609" spans="1:13" ht="15" customHeight="1">
      <c r="A609" s="163">
        <v>9140</v>
      </c>
      <c r="B609" s="163">
        <v>9160</v>
      </c>
      <c r="C609" s="163">
        <v>1223940</v>
      </c>
      <c r="D609" s="163">
        <v>1172960</v>
      </c>
      <c r="E609" s="163">
        <v>1015200</v>
      </c>
      <c r="F609" s="163">
        <v>985200</v>
      </c>
      <c r="G609" s="163">
        <v>955200</v>
      </c>
      <c r="H609" s="163">
        <v>925200</v>
      </c>
      <c r="I609" s="163">
        <v>895200</v>
      </c>
      <c r="J609" s="163">
        <v>865200</v>
      </c>
      <c r="K609" s="163">
        <v>835200</v>
      </c>
      <c r="L609" s="163">
        <v>805200</v>
      </c>
      <c r="M609" s="163">
        <v>775200</v>
      </c>
    </row>
    <row r="610" spans="1:13" ht="15" customHeight="1">
      <c r="A610" s="163">
        <v>9160</v>
      </c>
      <c r="B610" s="163">
        <v>9180</v>
      </c>
      <c r="C610" s="163">
        <v>1228620</v>
      </c>
      <c r="D610" s="163">
        <v>1177610</v>
      </c>
      <c r="E610" s="163">
        <v>1019560</v>
      </c>
      <c r="F610" s="163">
        <v>989560</v>
      </c>
      <c r="G610" s="163">
        <v>959560</v>
      </c>
      <c r="H610" s="163">
        <v>929560</v>
      </c>
      <c r="I610" s="163">
        <v>899560</v>
      </c>
      <c r="J610" s="163">
        <v>869560</v>
      </c>
      <c r="K610" s="163">
        <v>839560</v>
      </c>
      <c r="L610" s="163">
        <v>809560</v>
      </c>
      <c r="M610" s="163">
        <v>779560</v>
      </c>
    </row>
    <row r="611" spans="1:13" ht="15" customHeight="1">
      <c r="A611" s="163">
        <v>9180</v>
      </c>
      <c r="B611" s="163">
        <v>9200</v>
      </c>
      <c r="C611" s="163">
        <v>1233300</v>
      </c>
      <c r="D611" s="163">
        <v>1182270</v>
      </c>
      <c r="E611" s="163">
        <v>1023930</v>
      </c>
      <c r="F611" s="163">
        <v>993930</v>
      </c>
      <c r="G611" s="163">
        <v>963930</v>
      </c>
      <c r="H611" s="163">
        <v>933930</v>
      </c>
      <c r="I611" s="163">
        <v>903930</v>
      </c>
      <c r="J611" s="163">
        <v>873930</v>
      </c>
      <c r="K611" s="163">
        <v>843930</v>
      </c>
      <c r="L611" s="163">
        <v>813930</v>
      </c>
      <c r="M611" s="163">
        <v>783930</v>
      </c>
    </row>
    <row r="612" spans="1:13" ht="15" customHeight="1">
      <c r="A612" s="163">
        <v>9200</v>
      </c>
      <c r="B612" s="163">
        <v>9220</v>
      </c>
      <c r="C612" s="163">
        <v>1237980</v>
      </c>
      <c r="D612" s="163">
        <v>1186920</v>
      </c>
      <c r="E612" s="163">
        <v>1028300</v>
      </c>
      <c r="F612" s="163">
        <v>998300</v>
      </c>
      <c r="G612" s="163">
        <v>968300</v>
      </c>
      <c r="H612" s="163">
        <v>938300</v>
      </c>
      <c r="I612" s="163">
        <v>908300</v>
      </c>
      <c r="J612" s="163">
        <v>878300</v>
      </c>
      <c r="K612" s="163">
        <v>848300</v>
      </c>
      <c r="L612" s="163">
        <v>818300</v>
      </c>
      <c r="M612" s="163">
        <v>788300</v>
      </c>
    </row>
    <row r="613" spans="1:13" ht="15" customHeight="1">
      <c r="A613" s="163">
        <v>9220</v>
      </c>
      <c r="B613" s="163">
        <v>9240</v>
      </c>
      <c r="C613" s="163">
        <v>1244640</v>
      </c>
      <c r="D613" s="163">
        <v>1191580</v>
      </c>
      <c r="E613" s="163">
        <v>1032670</v>
      </c>
      <c r="F613" s="163">
        <v>1002670</v>
      </c>
      <c r="G613" s="163">
        <v>972670</v>
      </c>
      <c r="H613" s="163">
        <v>942670</v>
      </c>
      <c r="I613" s="163">
        <v>912670</v>
      </c>
      <c r="J613" s="163">
        <v>882670</v>
      </c>
      <c r="K613" s="163">
        <v>852670</v>
      </c>
      <c r="L613" s="163">
        <v>822670</v>
      </c>
      <c r="M613" s="163">
        <v>792670</v>
      </c>
    </row>
    <row r="614" spans="1:13" ht="15" customHeight="1">
      <c r="A614" s="163">
        <v>9240</v>
      </c>
      <c r="B614" s="163">
        <v>9260</v>
      </c>
      <c r="C614" s="163">
        <v>1251470</v>
      </c>
      <c r="D614" s="163">
        <v>1196240</v>
      </c>
      <c r="E614" s="163">
        <v>1037040</v>
      </c>
      <c r="F614" s="163">
        <v>1007040</v>
      </c>
      <c r="G614" s="163">
        <v>977040</v>
      </c>
      <c r="H614" s="163">
        <v>947040</v>
      </c>
      <c r="I614" s="163">
        <v>917040</v>
      </c>
      <c r="J614" s="163">
        <v>887040</v>
      </c>
      <c r="K614" s="163">
        <v>857040</v>
      </c>
      <c r="L614" s="163">
        <v>827040</v>
      </c>
      <c r="M614" s="163">
        <v>797040</v>
      </c>
    </row>
    <row r="615" spans="1:13" ht="15" customHeight="1">
      <c r="A615" s="163">
        <v>9260</v>
      </c>
      <c r="B615" s="163">
        <v>9280</v>
      </c>
      <c r="C615" s="163">
        <v>1258290</v>
      </c>
      <c r="D615" s="163">
        <v>1200890</v>
      </c>
      <c r="E615" s="163">
        <v>1041400</v>
      </c>
      <c r="F615" s="163">
        <v>1011400</v>
      </c>
      <c r="G615" s="163">
        <v>981400</v>
      </c>
      <c r="H615" s="163">
        <v>951400</v>
      </c>
      <c r="I615" s="163">
        <v>921400</v>
      </c>
      <c r="J615" s="163">
        <v>891400</v>
      </c>
      <c r="K615" s="163">
        <v>861400</v>
      </c>
      <c r="L615" s="163">
        <v>831400</v>
      </c>
      <c r="M615" s="163">
        <v>801400</v>
      </c>
    </row>
    <row r="616" spans="1:13" ht="15" customHeight="1">
      <c r="A616" s="163">
        <v>9280</v>
      </c>
      <c r="B616" s="163">
        <v>9300</v>
      </c>
      <c r="C616" s="163">
        <v>1265120</v>
      </c>
      <c r="D616" s="163">
        <v>1205550</v>
      </c>
      <c r="E616" s="163">
        <v>1045770</v>
      </c>
      <c r="F616" s="163">
        <v>1015770</v>
      </c>
      <c r="G616" s="163">
        <v>985770</v>
      </c>
      <c r="H616" s="163">
        <v>955770</v>
      </c>
      <c r="I616" s="163">
        <v>925770</v>
      </c>
      <c r="J616" s="163">
        <v>895770</v>
      </c>
      <c r="K616" s="163">
        <v>865770</v>
      </c>
      <c r="L616" s="163">
        <v>835770</v>
      </c>
      <c r="M616" s="163">
        <v>805770</v>
      </c>
    </row>
    <row r="617" spans="1:13" ht="15" customHeight="1">
      <c r="A617" s="163">
        <v>9300</v>
      </c>
      <c r="B617" s="163">
        <v>9320</v>
      </c>
      <c r="C617" s="163">
        <v>1271940</v>
      </c>
      <c r="D617" s="163">
        <v>1210200</v>
      </c>
      <c r="E617" s="163">
        <v>1050140</v>
      </c>
      <c r="F617" s="163">
        <v>1020140</v>
      </c>
      <c r="G617" s="163">
        <v>990140</v>
      </c>
      <c r="H617" s="163">
        <v>960140</v>
      </c>
      <c r="I617" s="163">
        <v>930140</v>
      </c>
      <c r="J617" s="163">
        <v>900140</v>
      </c>
      <c r="K617" s="163">
        <v>870140</v>
      </c>
      <c r="L617" s="163">
        <v>840140</v>
      </c>
      <c r="M617" s="163">
        <v>810140</v>
      </c>
    </row>
    <row r="618" spans="1:13" ht="15" customHeight="1">
      <c r="A618" s="163">
        <v>9320</v>
      </c>
      <c r="B618" s="163">
        <v>9340</v>
      </c>
      <c r="C618" s="163">
        <v>1278770</v>
      </c>
      <c r="D618" s="163">
        <v>1214860</v>
      </c>
      <c r="E618" s="163">
        <v>1054510</v>
      </c>
      <c r="F618" s="163">
        <v>1024510</v>
      </c>
      <c r="G618" s="163">
        <v>994510</v>
      </c>
      <c r="H618" s="163">
        <v>964510</v>
      </c>
      <c r="I618" s="163">
        <v>934510</v>
      </c>
      <c r="J618" s="163">
        <v>904510</v>
      </c>
      <c r="K618" s="163">
        <v>874510</v>
      </c>
      <c r="L618" s="163">
        <v>844510</v>
      </c>
      <c r="M618" s="163">
        <v>814510</v>
      </c>
    </row>
    <row r="619" spans="1:13" ht="15" customHeight="1">
      <c r="A619" s="163">
        <v>9340</v>
      </c>
      <c r="B619" s="163">
        <v>9360</v>
      </c>
      <c r="C619" s="163">
        <v>1285590</v>
      </c>
      <c r="D619" s="163">
        <v>1219520</v>
      </c>
      <c r="E619" s="163">
        <v>1058880</v>
      </c>
      <c r="F619" s="163">
        <v>1028880</v>
      </c>
      <c r="G619" s="163">
        <v>998880</v>
      </c>
      <c r="H619" s="163">
        <v>968880</v>
      </c>
      <c r="I619" s="163">
        <v>938880</v>
      </c>
      <c r="J619" s="163">
        <v>908880</v>
      </c>
      <c r="K619" s="163">
        <v>878880</v>
      </c>
      <c r="L619" s="163">
        <v>848880</v>
      </c>
      <c r="M619" s="163">
        <v>818880</v>
      </c>
    </row>
    <row r="620" spans="1:13" ht="15" customHeight="1">
      <c r="A620" s="163">
        <v>9360</v>
      </c>
      <c r="B620" s="163">
        <v>9380</v>
      </c>
      <c r="C620" s="163">
        <v>1292420</v>
      </c>
      <c r="D620" s="163">
        <v>1224170</v>
      </c>
      <c r="E620" s="163">
        <v>1063240</v>
      </c>
      <c r="F620" s="163">
        <v>1033240</v>
      </c>
      <c r="G620" s="163">
        <v>1003240</v>
      </c>
      <c r="H620" s="163">
        <v>973240</v>
      </c>
      <c r="I620" s="163">
        <v>943240</v>
      </c>
      <c r="J620" s="163">
        <v>913240</v>
      </c>
      <c r="K620" s="163">
        <v>883240</v>
      </c>
      <c r="L620" s="163">
        <v>853240</v>
      </c>
      <c r="M620" s="163">
        <v>823240</v>
      </c>
    </row>
    <row r="621" spans="1:13" ht="15" customHeight="1">
      <c r="A621" s="163">
        <v>9380</v>
      </c>
      <c r="B621" s="163">
        <v>9400</v>
      </c>
      <c r="C621" s="163">
        <v>1299240</v>
      </c>
      <c r="D621" s="163">
        <v>1228830</v>
      </c>
      <c r="E621" s="163">
        <v>1067610</v>
      </c>
      <c r="F621" s="163">
        <v>1037610</v>
      </c>
      <c r="G621" s="163">
        <v>1007610</v>
      </c>
      <c r="H621" s="163">
        <v>977610</v>
      </c>
      <c r="I621" s="163">
        <v>947610</v>
      </c>
      <c r="J621" s="163">
        <v>917610</v>
      </c>
      <c r="K621" s="163">
        <v>887610</v>
      </c>
      <c r="L621" s="163">
        <v>857610</v>
      </c>
      <c r="M621" s="163">
        <v>827610</v>
      </c>
    </row>
    <row r="622" spans="1:13" ht="15" customHeight="1">
      <c r="A622" s="163">
        <v>9400</v>
      </c>
      <c r="B622" s="163">
        <v>9420</v>
      </c>
      <c r="C622" s="163">
        <v>1306070</v>
      </c>
      <c r="D622" s="163">
        <v>1233480</v>
      </c>
      <c r="E622" s="163">
        <v>1071980</v>
      </c>
      <c r="F622" s="163">
        <v>1041980</v>
      </c>
      <c r="G622" s="163">
        <v>1011980</v>
      </c>
      <c r="H622" s="163">
        <v>981980</v>
      </c>
      <c r="I622" s="163">
        <v>951980</v>
      </c>
      <c r="J622" s="163">
        <v>921980</v>
      </c>
      <c r="K622" s="163">
        <v>891980</v>
      </c>
      <c r="L622" s="163">
        <v>861980</v>
      </c>
      <c r="M622" s="163">
        <v>831980</v>
      </c>
    </row>
    <row r="623" spans="1:13" ht="15" customHeight="1">
      <c r="A623" s="163">
        <v>9420</v>
      </c>
      <c r="B623" s="163">
        <v>9440</v>
      </c>
      <c r="C623" s="163">
        <v>1312890</v>
      </c>
      <c r="D623" s="163">
        <v>1238140</v>
      </c>
      <c r="E623" s="163">
        <v>1076350</v>
      </c>
      <c r="F623" s="163">
        <v>1046350</v>
      </c>
      <c r="G623" s="163">
        <v>1016350</v>
      </c>
      <c r="H623" s="163">
        <v>986350</v>
      </c>
      <c r="I623" s="163">
        <v>956350</v>
      </c>
      <c r="J623" s="163">
        <v>926350</v>
      </c>
      <c r="K623" s="163">
        <v>896350</v>
      </c>
      <c r="L623" s="163">
        <v>866350</v>
      </c>
      <c r="M623" s="163">
        <v>836350</v>
      </c>
    </row>
    <row r="624" spans="1:13" ht="15" customHeight="1">
      <c r="A624" s="163">
        <v>9440</v>
      </c>
      <c r="B624" s="163">
        <v>9460</v>
      </c>
      <c r="C624" s="163">
        <v>1319720</v>
      </c>
      <c r="D624" s="163">
        <v>1244840</v>
      </c>
      <c r="E624" s="163">
        <v>1080720</v>
      </c>
      <c r="F624" s="163">
        <v>1050720</v>
      </c>
      <c r="G624" s="163">
        <v>1020720</v>
      </c>
      <c r="H624" s="163">
        <v>990720</v>
      </c>
      <c r="I624" s="163">
        <v>960720</v>
      </c>
      <c r="J624" s="163">
        <v>930720</v>
      </c>
      <c r="K624" s="163">
        <v>900720</v>
      </c>
      <c r="L624" s="163">
        <v>870720</v>
      </c>
      <c r="M624" s="163">
        <v>840720</v>
      </c>
    </row>
    <row r="625" spans="1:13" ht="15" customHeight="1">
      <c r="A625" s="163">
        <v>9460</v>
      </c>
      <c r="B625" s="163">
        <v>9480</v>
      </c>
      <c r="C625" s="163">
        <v>1326540</v>
      </c>
      <c r="D625" s="163">
        <v>1251630</v>
      </c>
      <c r="E625" s="163">
        <v>1085080</v>
      </c>
      <c r="F625" s="163">
        <v>1055080</v>
      </c>
      <c r="G625" s="163">
        <v>1025080</v>
      </c>
      <c r="H625" s="163">
        <v>995080</v>
      </c>
      <c r="I625" s="163">
        <v>965080</v>
      </c>
      <c r="J625" s="163">
        <v>935080</v>
      </c>
      <c r="K625" s="163">
        <v>905080</v>
      </c>
      <c r="L625" s="163">
        <v>875080</v>
      </c>
      <c r="M625" s="163">
        <v>845080</v>
      </c>
    </row>
    <row r="626" spans="1:13" ht="15" customHeight="1">
      <c r="A626" s="163">
        <v>9480</v>
      </c>
      <c r="B626" s="163">
        <v>9500</v>
      </c>
      <c r="C626" s="163">
        <v>1333370</v>
      </c>
      <c r="D626" s="163">
        <v>1258420</v>
      </c>
      <c r="E626" s="163">
        <v>1089450</v>
      </c>
      <c r="F626" s="163">
        <v>1059450</v>
      </c>
      <c r="G626" s="163">
        <v>1029450</v>
      </c>
      <c r="H626" s="163">
        <v>999450</v>
      </c>
      <c r="I626" s="163">
        <v>969450</v>
      </c>
      <c r="J626" s="163">
        <v>939450</v>
      </c>
      <c r="K626" s="163">
        <v>909450</v>
      </c>
      <c r="L626" s="163">
        <v>879450</v>
      </c>
      <c r="M626" s="163">
        <v>849450</v>
      </c>
    </row>
    <row r="627" spans="1:13" ht="15" customHeight="1">
      <c r="A627" s="163">
        <v>9500</v>
      </c>
      <c r="B627" s="163">
        <v>9520</v>
      </c>
      <c r="C627" s="163">
        <v>1340190</v>
      </c>
      <c r="D627" s="163">
        <v>1265210</v>
      </c>
      <c r="E627" s="163">
        <v>1093820</v>
      </c>
      <c r="F627" s="163">
        <v>1063820</v>
      </c>
      <c r="G627" s="163">
        <v>1033820</v>
      </c>
      <c r="H627" s="163">
        <v>1003820</v>
      </c>
      <c r="I627" s="163">
        <v>973820</v>
      </c>
      <c r="J627" s="163">
        <v>943820</v>
      </c>
      <c r="K627" s="163">
        <v>913820</v>
      </c>
      <c r="L627" s="163">
        <v>883820</v>
      </c>
      <c r="M627" s="163">
        <v>853820</v>
      </c>
    </row>
    <row r="628" spans="1:13" ht="15" customHeight="1">
      <c r="A628" s="163">
        <v>9520</v>
      </c>
      <c r="B628" s="163">
        <v>9540</v>
      </c>
      <c r="C628" s="163">
        <v>1347020</v>
      </c>
      <c r="D628" s="163">
        <v>1272000</v>
      </c>
      <c r="E628" s="163">
        <v>1098190</v>
      </c>
      <c r="F628" s="163">
        <v>1068190</v>
      </c>
      <c r="G628" s="163">
        <v>1038190</v>
      </c>
      <c r="H628" s="163">
        <v>1008190</v>
      </c>
      <c r="I628" s="163">
        <v>978190</v>
      </c>
      <c r="J628" s="163">
        <v>948190</v>
      </c>
      <c r="K628" s="163">
        <v>918190</v>
      </c>
      <c r="L628" s="163">
        <v>888190</v>
      </c>
      <c r="M628" s="163">
        <v>858190</v>
      </c>
    </row>
    <row r="629" spans="1:13" ht="15" customHeight="1">
      <c r="A629" s="163">
        <v>9540</v>
      </c>
      <c r="B629" s="163">
        <v>9560</v>
      </c>
      <c r="C629" s="163">
        <v>1353840</v>
      </c>
      <c r="D629" s="163">
        <v>1278790</v>
      </c>
      <c r="E629" s="163">
        <v>1102560</v>
      </c>
      <c r="F629" s="163">
        <v>1072560</v>
      </c>
      <c r="G629" s="163">
        <v>1042560</v>
      </c>
      <c r="H629" s="163">
        <v>1012560</v>
      </c>
      <c r="I629" s="163">
        <v>982560</v>
      </c>
      <c r="J629" s="163">
        <v>952560</v>
      </c>
      <c r="K629" s="163">
        <v>922560</v>
      </c>
      <c r="L629" s="163">
        <v>892560</v>
      </c>
      <c r="M629" s="163">
        <v>862560</v>
      </c>
    </row>
    <row r="630" spans="1:13" ht="15" customHeight="1">
      <c r="A630" s="163">
        <v>9560</v>
      </c>
      <c r="B630" s="163">
        <v>9580</v>
      </c>
      <c r="C630" s="163">
        <v>1360670</v>
      </c>
      <c r="D630" s="163">
        <v>1285580</v>
      </c>
      <c r="E630" s="163">
        <v>1106920</v>
      </c>
      <c r="F630" s="163">
        <v>1076920</v>
      </c>
      <c r="G630" s="163">
        <v>1046920</v>
      </c>
      <c r="H630" s="163">
        <v>1016920</v>
      </c>
      <c r="I630" s="163">
        <v>986920</v>
      </c>
      <c r="J630" s="163">
        <v>956920</v>
      </c>
      <c r="K630" s="163">
        <v>926920</v>
      </c>
      <c r="L630" s="163">
        <v>896920</v>
      </c>
      <c r="M630" s="163">
        <v>866920</v>
      </c>
    </row>
    <row r="631" spans="1:13" ht="15" customHeight="1">
      <c r="A631" s="163">
        <v>9580</v>
      </c>
      <c r="B631" s="163">
        <v>9600</v>
      </c>
      <c r="C631" s="163">
        <v>1367490</v>
      </c>
      <c r="D631" s="163">
        <v>1292370</v>
      </c>
      <c r="E631" s="163">
        <v>1111290</v>
      </c>
      <c r="F631" s="163">
        <v>1081290</v>
      </c>
      <c r="G631" s="163">
        <v>1051290</v>
      </c>
      <c r="H631" s="163">
        <v>1021290</v>
      </c>
      <c r="I631" s="163">
        <v>991290</v>
      </c>
      <c r="J631" s="163">
        <v>961290</v>
      </c>
      <c r="K631" s="163">
        <v>931290</v>
      </c>
      <c r="L631" s="163">
        <v>901290</v>
      </c>
      <c r="M631" s="163">
        <v>871290</v>
      </c>
    </row>
    <row r="632" spans="1:13" ht="15" customHeight="1">
      <c r="A632" s="163">
        <v>9600</v>
      </c>
      <c r="B632" s="163">
        <v>9620</v>
      </c>
      <c r="C632" s="163">
        <v>1374320</v>
      </c>
      <c r="D632" s="163">
        <v>1299160</v>
      </c>
      <c r="E632" s="163">
        <v>1115660</v>
      </c>
      <c r="F632" s="163">
        <v>1085660</v>
      </c>
      <c r="G632" s="163">
        <v>1055660</v>
      </c>
      <c r="H632" s="163">
        <v>1025660</v>
      </c>
      <c r="I632" s="163">
        <v>995660</v>
      </c>
      <c r="J632" s="163">
        <v>965660</v>
      </c>
      <c r="K632" s="163">
        <v>935660</v>
      </c>
      <c r="L632" s="163">
        <v>905660</v>
      </c>
      <c r="M632" s="163">
        <v>875660</v>
      </c>
    </row>
    <row r="633" spans="1:13" ht="15" customHeight="1">
      <c r="A633" s="163">
        <v>9620</v>
      </c>
      <c r="B633" s="163">
        <v>9640</v>
      </c>
      <c r="C633" s="163">
        <v>1381140</v>
      </c>
      <c r="D633" s="163">
        <v>1305950</v>
      </c>
      <c r="E633" s="163">
        <v>1120030</v>
      </c>
      <c r="F633" s="163">
        <v>1090030</v>
      </c>
      <c r="G633" s="163">
        <v>1060030</v>
      </c>
      <c r="H633" s="163">
        <v>1030030</v>
      </c>
      <c r="I633" s="163">
        <v>1000030</v>
      </c>
      <c r="J633" s="163">
        <v>970030</v>
      </c>
      <c r="K633" s="163">
        <v>940030</v>
      </c>
      <c r="L633" s="163">
        <v>910030</v>
      </c>
      <c r="M633" s="163">
        <v>880030</v>
      </c>
    </row>
    <row r="634" spans="1:13" ht="15" customHeight="1">
      <c r="A634" s="163">
        <v>9640</v>
      </c>
      <c r="B634" s="163">
        <v>9660</v>
      </c>
      <c r="C634" s="163">
        <v>1387970</v>
      </c>
      <c r="D634" s="163">
        <v>1312740</v>
      </c>
      <c r="E634" s="163">
        <v>1124400</v>
      </c>
      <c r="F634" s="163">
        <v>1094400</v>
      </c>
      <c r="G634" s="163">
        <v>1064400</v>
      </c>
      <c r="H634" s="163">
        <v>1034400</v>
      </c>
      <c r="I634" s="163">
        <v>1004400</v>
      </c>
      <c r="J634" s="163">
        <v>974400</v>
      </c>
      <c r="K634" s="163">
        <v>944400</v>
      </c>
      <c r="L634" s="163">
        <v>914400</v>
      </c>
      <c r="M634" s="163">
        <v>884400</v>
      </c>
    </row>
    <row r="635" spans="1:13" ht="15" customHeight="1">
      <c r="A635" s="163">
        <v>9660</v>
      </c>
      <c r="B635" s="163">
        <v>9680</v>
      </c>
      <c r="C635" s="163">
        <v>1394790</v>
      </c>
      <c r="D635" s="163">
        <v>1319530</v>
      </c>
      <c r="E635" s="163">
        <v>1128760</v>
      </c>
      <c r="F635" s="163">
        <v>1098760</v>
      </c>
      <c r="G635" s="163">
        <v>1068760</v>
      </c>
      <c r="H635" s="163">
        <v>1038760</v>
      </c>
      <c r="I635" s="163">
        <v>1008760</v>
      </c>
      <c r="J635" s="163">
        <v>978760</v>
      </c>
      <c r="K635" s="163">
        <v>948760</v>
      </c>
      <c r="L635" s="163">
        <v>918760</v>
      </c>
      <c r="M635" s="163">
        <v>888760</v>
      </c>
    </row>
    <row r="636" spans="1:13" ht="15" customHeight="1">
      <c r="A636" s="163">
        <v>9680</v>
      </c>
      <c r="B636" s="163">
        <v>9700</v>
      </c>
      <c r="C636" s="163">
        <v>1401620</v>
      </c>
      <c r="D636" s="163">
        <v>1326320</v>
      </c>
      <c r="E636" s="163">
        <v>1133130</v>
      </c>
      <c r="F636" s="163">
        <v>1103130</v>
      </c>
      <c r="G636" s="163">
        <v>1073130</v>
      </c>
      <c r="H636" s="163">
        <v>1043130</v>
      </c>
      <c r="I636" s="163">
        <v>1013130</v>
      </c>
      <c r="J636" s="163">
        <v>983130</v>
      </c>
      <c r="K636" s="163">
        <v>953130</v>
      </c>
      <c r="L636" s="163">
        <v>923130</v>
      </c>
      <c r="M636" s="163">
        <v>893130</v>
      </c>
    </row>
    <row r="637" spans="1:13" ht="15" customHeight="1">
      <c r="A637" s="163">
        <v>9700</v>
      </c>
      <c r="B637" s="163">
        <v>9720</v>
      </c>
      <c r="C637" s="163">
        <v>1408440</v>
      </c>
      <c r="D637" s="163">
        <v>1333110</v>
      </c>
      <c r="E637" s="163">
        <v>1137500</v>
      </c>
      <c r="F637" s="163">
        <v>1107500</v>
      </c>
      <c r="G637" s="163">
        <v>1077500</v>
      </c>
      <c r="H637" s="163">
        <v>1047500</v>
      </c>
      <c r="I637" s="163">
        <v>1017500</v>
      </c>
      <c r="J637" s="163">
        <v>987500</v>
      </c>
      <c r="K637" s="163">
        <v>957500</v>
      </c>
      <c r="L637" s="163">
        <v>927500</v>
      </c>
      <c r="M637" s="163">
        <v>897500</v>
      </c>
    </row>
    <row r="638" spans="1:13" ht="15" customHeight="1">
      <c r="A638" s="163">
        <v>9720</v>
      </c>
      <c r="B638" s="163">
        <v>9740</v>
      </c>
      <c r="C638" s="163">
        <v>1415270</v>
      </c>
      <c r="D638" s="163">
        <v>1339900</v>
      </c>
      <c r="E638" s="163">
        <v>1141870</v>
      </c>
      <c r="F638" s="163">
        <v>1111870</v>
      </c>
      <c r="G638" s="163">
        <v>1081870</v>
      </c>
      <c r="H638" s="163">
        <v>1051870</v>
      </c>
      <c r="I638" s="163">
        <v>1021870</v>
      </c>
      <c r="J638" s="163">
        <v>991870</v>
      </c>
      <c r="K638" s="163">
        <v>961870</v>
      </c>
      <c r="L638" s="163">
        <v>931870</v>
      </c>
      <c r="M638" s="163">
        <v>901870</v>
      </c>
    </row>
    <row r="639" spans="1:13" ht="15" customHeight="1">
      <c r="A639" s="163">
        <v>9740</v>
      </c>
      <c r="B639" s="163">
        <v>9760</v>
      </c>
      <c r="C639" s="163">
        <v>1422090</v>
      </c>
      <c r="D639" s="163">
        <v>1346690</v>
      </c>
      <c r="E639" s="163">
        <v>1146240</v>
      </c>
      <c r="F639" s="163">
        <v>1116240</v>
      </c>
      <c r="G639" s="163">
        <v>1086240</v>
      </c>
      <c r="H639" s="163">
        <v>1056240</v>
      </c>
      <c r="I639" s="163">
        <v>1026240</v>
      </c>
      <c r="J639" s="163">
        <v>996240</v>
      </c>
      <c r="K639" s="163">
        <v>966240</v>
      </c>
      <c r="L639" s="163">
        <v>936240</v>
      </c>
      <c r="M639" s="163">
        <v>906240</v>
      </c>
    </row>
    <row r="640" spans="1:13" ht="15" customHeight="1">
      <c r="A640" s="163">
        <v>9760</v>
      </c>
      <c r="B640" s="163">
        <v>9780</v>
      </c>
      <c r="C640" s="163">
        <v>1428920</v>
      </c>
      <c r="D640" s="163">
        <v>1353480</v>
      </c>
      <c r="E640" s="163">
        <v>1150600</v>
      </c>
      <c r="F640" s="163">
        <v>1120600</v>
      </c>
      <c r="G640" s="163">
        <v>1090600</v>
      </c>
      <c r="H640" s="163">
        <v>1060600</v>
      </c>
      <c r="I640" s="163">
        <v>1030600</v>
      </c>
      <c r="J640" s="163">
        <v>1000600</v>
      </c>
      <c r="K640" s="163">
        <v>970600</v>
      </c>
      <c r="L640" s="163">
        <v>940600</v>
      </c>
      <c r="M640" s="163">
        <v>910600</v>
      </c>
    </row>
    <row r="641" spans="1:13" ht="15" customHeight="1">
      <c r="A641" s="163">
        <v>9780</v>
      </c>
      <c r="B641" s="163">
        <v>9800</v>
      </c>
      <c r="C641" s="163">
        <v>1435740</v>
      </c>
      <c r="D641" s="163">
        <v>1360270</v>
      </c>
      <c r="E641" s="163">
        <v>1154970</v>
      </c>
      <c r="F641" s="163">
        <v>1124970</v>
      </c>
      <c r="G641" s="163">
        <v>1094970</v>
      </c>
      <c r="H641" s="163">
        <v>1064970</v>
      </c>
      <c r="I641" s="163">
        <v>1034970</v>
      </c>
      <c r="J641" s="163">
        <v>1004970</v>
      </c>
      <c r="K641" s="163">
        <v>974970</v>
      </c>
      <c r="L641" s="163">
        <v>944970</v>
      </c>
      <c r="M641" s="163">
        <v>914970</v>
      </c>
    </row>
    <row r="642" spans="1:13" ht="15" customHeight="1">
      <c r="A642" s="163">
        <v>9800</v>
      </c>
      <c r="B642" s="163">
        <v>9820</v>
      </c>
      <c r="C642" s="163">
        <v>1442570</v>
      </c>
      <c r="D642" s="163">
        <v>1367060</v>
      </c>
      <c r="E642" s="163">
        <v>1159340</v>
      </c>
      <c r="F642" s="163">
        <v>1129340</v>
      </c>
      <c r="G642" s="163">
        <v>1099340</v>
      </c>
      <c r="H642" s="163">
        <v>1069340</v>
      </c>
      <c r="I642" s="163">
        <v>1039340</v>
      </c>
      <c r="J642" s="163">
        <v>1009340</v>
      </c>
      <c r="K642" s="163">
        <v>979340</v>
      </c>
      <c r="L642" s="163">
        <v>949340</v>
      </c>
      <c r="M642" s="163">
        <v>919340</v>
      </c>
    </row>
    <row r="643" spans="1:13" ht="15" customHeight="1">
      <c r="A643" s="163">
        <v>9820</v>
      </c>
      <c r="B643" s="163">
        <v>9840</v>
      </c>
      <c r="C643" s="163">
        <v>1449390</v>
      </c>
      <c r="D643" s="163">
        <v>1373850</v>
      </c>
      <c r="E643" s="163">
        <v>1163710</v>
      </c>
      <c r="F643" s="163">
        <v>1133710</v>
      </c>
      <c r="G643" s="163">
        <v>1103710</v>
      </c>
      <c r="H643" s="163">
        <v>1073710</v>
      </c>
      <c r="I643" s="163">
        <v>1043710</v>
      </c>
      <c r="J643" s="163">
        <v>1013710</v>
      </c>
      <c r="K643" s="163">
        <v>983710</v>
      </c>
      <c r="L643" s="163">
        <v>953710</v>
      </c>
      <c r="M643" s="163">
        <v>923710</v>
      </c>
    </row>
    <row r="644" spans="1:13" ht="15" customHeight="1">
      <c r="A644" s="163">
        <v>9840</v>
      </c>
      <c r="B644" s="163">
        <v>9860</v>
      </c>
      <c r="C644" s="163">
        <v>1456220</v>
      </c>
      <c r="D644" s="163">
        <v>1380640</v>
      </c>
      <c r="E644" s="163">
        <v>1168080</v>
      </c>
      <c r="F644" s="163">
        <v>1138080</v>
      </c>
      <c r="G644" s="163">
        <v>1108080</v>
      </c>
      <c r="H644" s="163">
        <v>1078080</v>
      </c>
      <c r="I644" s="163">
        <v>1048080</v>
      </c>
      <c r="J644" s="163">
        <v>1018080</v>
      </c>
      <c r="K644" s="163">
        <v>988080</v>
      </c>
      <c r="L644" s="163">
        <v>958080</v>
      </c>
      <c r="M644" s="163">
        <v>928080</v>
      </c>
    </row>
    <row r="645" spans="1:13" ht="15" customHeight="1">
      <c r="A645" s="163">
        <v>9860</v>
      </c>
      <c r="B645" s="163">
        <v>9880</v>
      </c>
      <c r="C645" s="163">
        <v>1463040</v>
      </c>
      <c r="D645" s="163">
        <v>1387430</v>
      </c>
      <c r="E645" s="163">
        <v>1172440</v>
      </c>
      <c r="F645" s="163">
        <v>1142440</v>
      </c>
      <c r="G645" s="163">
        <v>1112440</v>
      </c>
      <c r="H645" s="163">
        <v>1082440</v>
      </c>
      <c r="I645" s="163">
        <v>1052440</v>
      </c>
      <c r="J645" s="163">
        <v>1022440</v>
      </c>
      <c r="K645" s="163">
        <v>992440</v>
      </c>
      <c r="L645" s="163">
        <v>962440</v>
      </c>
      <c r="M645" s="163">
        <v>932440</v>
      </c>
    </row>
    <row r="646" spans="1:13" ht="15" customHeight="1">
      <c r="A646" s="163">
        <v>9880</v>
      </c>
      <c r="B646" s="163">
        <v>9900</v>
      </c>
      <c r="C646" s="163">
        <v>1469870</v>
      </c>
      <c r="D646" s="163">
        <v>1394220</v>
      </c>
      <c r="E646" s="163">
        <v>1176810</v>
      </c>
      <c r="F646" s="163">
        <v>1146810</v>
      </c>
      <c r="G646" s="163">
        <v>1116810</v>
      </c>
      <c r="H646" s="163">
        <v>1086810</v>
      </c>
      <c r="I646" s="163">
        <v>1056810</v>
      </c>
      <c r="J646" s="163">
        <v>1026810</v>
      </c>
      <c r="K646" s="163">
        <v>996810</v>
      </c>
      <c r="L646" s="163">
        <v>966810</v>
      </c>
      <c r="M646" s="163">
        <v>936810</v>
      </c>
    </row>
    <row r="647" spans="1:13" ht="15" customHeight="1">
      <c r="A647" s="163">
        <v>9900</v>
      </c>
      <c r="B647" s="163">
        <v>9920</v>
      </c>
      <c r="C647" s="163">
        <v>1476690</v>
      </c>
      <c r="D647" s="163">
        <v>1401010</v>
      </c>
      <c r="E647" s="163">
        <v>1181180</v>
      </c>
      <c r="F647" s="163">
        <v>1151180</v>
      </c>
      <c r="G647" s="163">
        <v>1121180</v>
      </c>
      <c r="H647" s="163">
        <v>1091180</v>
      </c>
      <c r="I647" s="163">
        <v>1061180</v>
      </c>
      <c r="J647" s="163">
        <v>1031180</v>
      </c>
      <c r="K647" s="163">
        <v>1001180</v>
      </c>
      <c r="L647" s="163">
        <v>971180</v>
      </c>
      <c r="M647" s="163">
        <v>941180</v>
      </c>
    </row>
    <row r="648" spans="1:13" ht="15" customHeight="1">
      <c r="A648" s="163">
        <v>9920</v>
      </c>
      <c r="B648" s="163">
        <v>9940</v>
      </c>
      <c r="C648" s="163">
        <v>1483520</v>
      </c>
      <c r="D648" s="163">
        <v>1407800</v>
      </c>
      <c r="E648" s="163">
        <v>1185550</v>
      </c>
      <c r="F648" s="163">
        <v>1155550</v>
      </c>
      <c r="G648" s="163">
        <v>1125550</v>
      </c>
      <c r="H648" s="163">
        <v>1095550</v>
      </c>
      <c r="I648" s="163">
        <v>1065550</v>
      </c>
      <c r="J648" s="163">
        <v>1035550</v>
      </c>
      <c r="K648" s="163">
        <v>1005550</v>
      </c>
      <c r="L648" s="163">
        <v>975550</v>
      </c>
      <c r="M648" s="163">
        <v>945550</v>
      </c>
    </row>
    <row r="649" spans="1:13" ht="15" customHeight="1">
      <c r="A649" s="163">
        <v>9940</v>
      </c>
      <c r="B649" s="163">
        <v>9960</v>
      </c>
      <c r="C649" s="163">
        <v>1490340</v>
      </c>
      <c r="D649" s="163">
        <v>1414590</v>
      </c>
      <c r="E649" s="163">
        <v>1189920</v>
      </c>
      <c r="F649" s="163">
        <v>1159920</v>
      </c>
      <c r="G649" s="163">
        <v>1129920</v>
      </c>
      <c r="H649" s="163">
        <v>1099920</v>
      </c>
      <c r="I649" s="163">
        <v>1069920</v>
      </c>
      <c r="J649" s="163">
        <v>1039920</v>
      </c>
      <c r="K649" s="163">
        <v>1009920</v>
      </c>
      <c r="L649" s="163">
        <v>979920</v>
      </c>
      <c r="M649" s="163">
        <v>949920</v>
      </c>
    </row>
    <row r="650" spans="1:13" ht="15" customHeight="1">
      <c r="A650" s="163">
        <v>9960</v>
      </c>
      <c r="B650" s="163">
        <v>9980</v>
      </c>
      <c r="C650" s="163">
        <v>1497170</v>
      </c>
      <c r="D650" s="163">
        <v>1421380</v>
      </c>
      <c r="E650" s="163">
        <v>1194280</v>
      </c>
      <c r="F650" s="163">
        <v>1164280</v>
      </c>
      <c r="G650" s="163">
        <v>1134280</v>
      </c>
      <c r="H650" s="163">
        <v>1104280</v>
      </c>
      <c r="I650" s="163">
        <v>1074280</v>
      </c>
      <c r="J650" s="163">
        <v>1044280</v>
      </c>
      <c r="K650" s="163">
        <v>1014280</v>
      </c>
      <c r="L650" s="163">
        <v>984280</v>
      </c>
      <c r="M650" s="163">
        <v>954280</v>
      </c>
    </row>
    <row r="651" spans="1:13" ht="15" customHeight="1">
      <c r="A651" s="163">
        <v>9980</v>
      </c>
      <c r="B651" s="163">
        <v>10000</v>
      </c>
      <c r="C651" s="163">
        <v>1503990</v>
      </c>
      <c r="D651" s="163">
        <v>1428170</v>
      </c>
      <c r="E651" s="163">
        <v>1198650</v>
      </c>
      <c r="F651" s="163">
        <v>1168650</v>
      </c>
      <c r="G651" s="163">
        <v>1138650</v>
      </c>
      <c r="H651" s="163">
        <v>1108650</v>
      </c>
      <c r="I651" s="163">
        <v>1078650</v>
      </c>
      <c r="J651" s="163">
        <v>1048650</v>
      </c>
      <c r="K651" s="163">
        <v>1018650</v>
      </c>
      <c r="L651" s="163">
        <v>988650</v>
      </c>
      <c r="M651" s="163">
        <v>958650</v>
      </c>
    </row>
    <row r="652" spans="1:13" ht="15" customHeight="1">
      <c r="A652" s="166">
        <v>10000</v>
      </c>
      <c r="B652" s="166">
        <v>10000</v>
      </c>
      <c r="C652" s="166">
        <v>1507400</v>
      </c>
      <c r="D652" s="166">
        <v>1431570</v>
      </c>
      <c r="E652" s="166">
        <v>1200840</v>
      </c>
      <c r="F652" s="166">
        <v>1170840</v>
      </c>
      <c r="G652" s="166">
        <v>1140840</v>
      </c>
      <c r="H652" s="166">
        <v>1110840</v>
      </c>
      <c r="I652" s="166">
        <v>1080840</v>
      </c>
      <c r="J652" s="166">
        <v>1050840</v>
      </c>
      <c r="K652" s="166">
        <v>1020840</v>
      </c>
      <c r="L652" s="166">
        <v>990840</v>
      </c>
      <c r="M652" s="166">
        <v>960840</v>
      </c>
    </row>
    <row r="653" spans="1:13" ht="15" customHeight="1">
      <c r="A653" s="518" t="s">
        <v>355</v>
      </c>
      <c r="B653" s="518"/>
      <c r="C653" s="521" t="s">
        <v>356</v>
      </c>
      <c r="D653" s="521"/>
      <c r="E653" s="521"/>
      <c r="F653" s="521"/>
      <c r="G653" s="521"/>
      <c r="H653" s="521"/>
      <c r="I653" s="521"/>
      <c r="J653" s="521"/>
      <c r="K653" s="521"/>
      <c r="L653" s="521"/>
      <c r="M653" s="521"/>
    </row>
    <row r="654" spans="1:13" ht="15" customHeight="1">
      <c r="A654" s="518" t="s">
        <v>357</v>
      </c>
      <c r="B654" s="519"/>
      <c r="C654" s="520" t="s">
        <v>358</v>
      </c>
      <c r="D654" s="520"/>
      <c r="E654" s="520"/>
      <c r="F654" s="520"/>
      <c r="G654" s="520"/>
      <c r="H654" s="520"/>
      <c r="I654" s="520"/>
      <c r="J654" s="520"/>
      <c r="K654" s="520"/>
      <c r="L654" s="520"/>
      <c r="M654" s="520"/>
    </row>
    <row r="655" spans="1:13" ht="15" customHeight="1">
      <c r="A655" s="519"/>
      <c r="B655" s="519"/>
      <c r="C655" s="520"/>
      <c r="D655" s="520"/>
      <c r="E655" s="520"/>
      <c r="F655" s="520"/>
      <c r="G655" s="520"/>
      <c r="H655" s="520"/>
      <c r="I655" s="520"/>
      <c r="J655" s="520"/>
      <c r="K655" s="520"/>
      <c r="L655" s="520"/>
      <c r="M655" s="520"/>
    </row>
    <row r="656" spans="1:13" ht="15" customHeight="1">
      <c r="A656" s="518" t="s">
        <v>359</v>
      </c>
      <c r="B656" s="519"/>
      <c r="C656" s="520" t="s">
        <v>360</v>
      </c>
      <c r="D656" s="520"/>
      <c r="E656" s="520"/>
      <c r="F656" s="520"/>
      <c r="G656" s="520"/>
      <c r="H656" s="520"/>
      <c r="I656" s="520"/>
      <c r="J656" s="520"/>
      <c r="K656" s="520"/>
      <c r="L656" s="520"/>
      <c r="M656" s="520"/>
    </row>
    <row r="657" spans="1:13" ht="15" customHeight="1">
      <c r="A657" s="519"/>
      <c r="B657" s="519"/>
      <c r="C657" s="520"/>
      <c r="D657" s="520"/>
      <c r="E657" s="520"/>
      <c r="F657" s="520"/>
      <c r="G657" s="520"/>
      <c r="H657" s="520"/>
      <c r="I657" s="520"/>
      <c r="J657" s="520"/>
      <c r="K657" s="520"/>
      <c r="L657" s="520"/>
      <c r="M657" s="520"/>
    </row>
    <row r="658" spans="1:13" ht="15" customHeight="1">
      <c r="A658" s="518" t="s">
        <v>361</v>
      </c>
      <c r="B658" s="519"/>
      <c r="C658" s="520" t="s">
        <v>362</v>
      </c>
      <c r="D658" s="520"/>
      <c r="E658" s="520"/>
      <c r="F658" s="520"/>
      <c r="G658" s="520"/>
      <c r="H658" s="520"/>
      <c r="I658" s="520"/>
      <c r="J658" s="520"/>
      <c r="K658" s="520"/>
      <c r="L658" s="520"/>
      <c r="M658" s="520"/>
    </row>
    <row r="659" spans="1:13" ht="15" customHeight="1">
      <c r="A659" s="519"/>
      <c r="B659" s="519"/>
      <c r="C659" s="520"/>
      <c r="D659" s="520"/>
      <c r="E659" s="520"/>
      <c r="F659" s="520"/>
      <c r="G659" s="520"/>
      <c r="H659" s="520"/>
      <c r="I659" s="520"/>
      <c r="J659" s="520"/>
      <c r="K659" s="520"/>
      <c r="L659" s="520"/>
      <c r="M659" s="520"/>
    </row>
    <row r="660" spans="1:13" ht="15" customHeight="1">
      <c r="A660" s="518" t="s">
        <v>363</v>
      </c>
      <c r="B660" s="519"/>
      <c r="C660" s="520" t="s">
        <v>364</v>
      </c>
      <c r="D660" s="520"/>
      <c r="E660" s="520"/>
      <c r="F660" s="520"/>
      <c r="G660" s="520"/>
      <c r="H660" s="520"/>
      <c r="I660" s="520"/>
      <c r="J660" s="520"/>
      <c r="K660" s="520"/>
      <c r="L660" s="520"/>
      <c r="M660" s="520"/>
    </row>
    <row r="661" spans="1:13" ht="14.25" customHeight="1">
      <c r="A661" s="519"/>
      <c r="B661" s="519"/>
      <c r="C661" s="520"/>
      <c r="D661" s="520"/>
      <c r="E661" s="520"/>
      <c r="F661" s="520"/>
      <c r="G661" s="520"/>
      <c r="H661" s="520"/>
      <c r="I661" s="520"/>
      <c r="J661" s="520"/>
      <c r="K661" s="520"/>
      <c r="L661" s="520"/>
      <c r="M661" s="520"/>
    </row>
    <row r="662" spans="1:13" ht="14.25" customHeight="1">
      <c r="A662" s="518" t="s">
        <v>365</v>
      </c>
      <c r="B662" s="519"/>
      <c r="C662" s="520" t="s">
        <v>366</v>
      </c>
      <c r="D662" s="520"/>
      <c r="E662" s="520"/>
      <c r="F662" s="520"/>
      <c r="G662" s="520"/>
      <c r="H662" s="520"/>
      <c r="I662" s="520"/>
      <c r="J662" s="520"/>
      <c r="K662" s="520"/>
      <c r="L662" s="520"/>
      <c r="M662" s="520"/>
    </row>
    <row r="663" spans="1:13" ht="24.75" customHeight="1">
      <c r="A663" s="519"/>
      <c r="B663" s="519"/>
      <c r="C663" s="520"/>
      <c r="D663" s="520"/>
      <c r="E663" s="520"/>
      <c r="F663" s="520"/>
      <c r="G663" s="520"/>
      <c r="H663" s="520"/>
      <c r="I663" s="520"/>
      <c r="J663" s="520"/>
      <c r="K663" s="520"/>
      <c r="L663" s="520"/>
      <c r="M663" s="520"/>
    </row>
  </sheetData>
  <mergeCells count="17">
    <mergeCell ref="A653:B653"/>
    <mergeCell ref="C653:M653"/>
    <mergeCell ref="A1:M1"/>
    <mergeCell ref="A2:M2"/>
    <mergeCell ref="A3:B3"/>
    <mergeCell ref="C3:M3"/>
    <mergeCell ref="A4:B4"/>
    <mergeCell ref="A660:B661"/>
    <mergeCell ref="C660:M661"/>
    <mergeCell ref="A662:B663"/>
    <mergeCell ref="C662:M663"/>
    <mergeCell ref="A654:B655"/>
    <mergeCell ref="C654:M655"/>
    <mergeCell ref="A656:B657"/>
    <mergeCell ref="C656:M657"/>
    <mergeCell ref="A658:B659"/>
    <mergeCell ref="C658:M659"/>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1"/>
  <sheetViews>
    <sheetView topLeftCell="L1" workbookViewId="0">
      <selection activeCell="T16" sqref="T16"/>
    </sheetView>
  </sheetViews>
  <sheetFormatPr defaultRowHeight="16.5"/>
  <cols>
    <col min="2" max="2" width="33.75" customWidth="1"/>
    <col min="11" max="11" width="9.375" customWidth="1"/>
    <col min="13" max="13" width="14.25" customWidth="1"/>
    <col min="14" max="14" width="55.625" customWidth="1"/>
    <col min="19" max="19" width="15" customWidth="1"/>
  </cols>
  <sheetData>
    <row r="1" spans="1:30">
      <c r="A1" t="s">
        <v>0</v>
      </c>
      <c r="B1" t="s">
        <v>2</v>
      </c>
      <c r="D1" t="s">
        <v>64</v>
      </c>
      <c r="E1" t="s">
        <v>66</v>
      </c>
      <c r="G1" t="s">
        <v>72</v>
      </c>
      <c r="H1" t="s">
        <v>76</v>
      </c>
      <c r="J1" t="s">
        <v>91</v>
      </c>
      <c r="K1" t="s">
        <v>187</v>
      </c>
      <c r="L1" t="s">
        <v>405</v>
      </c>
      <c r="M1" t="s">
        <v>119</v>
      </c>
      <c r="N1" t="s">
        <v>455</v>
      </c>
      <c r="P1" t="s">
        <v>123</v>
      </c>
      <c r="Q1" t="s">
        <v>124</v>
      </c>
      <c r="S1" t="s">
        <v>142</v>
      </c>
      <c r="U1" t="s">
        <v>163</v>
      </c>
      <c r="V1" t="s">
        <v>298</v>
      </c>
      <c r="X1" s="53" t="s">
        <v>194</v>
      </c>
      <c r="Y1" t="s">
        <v>472</v>
      </c>
      <c r="Z1" s="98" t="s">
        <v>212</v>
      </c>
      <c r="AA1" t="s">
        <v>293</v>
      </c>
      <c r="AB1" t="s">
        <v>291</v>
      </c>
      <c r="AD1" t="s">
        <v>446</v>
      </c>
    </row>
    <row r="2" spans="1:30">
      <c r="B2" t="s">
        <v>1</v>
      </c>
      <c r="E2" t="s">
        <v>67</v>
      </c>
      <c r="H2" t="s">
        <v>78</v>
      </c>
      <c r="K2" t="s">
        <v>188</v>
      </c>
      <c r="L2" t="s">
        <v>406</v>
      </c>
      <c r="N2" t="s">
        <v>456</v>
      </c>
      <c r="Q2" t="s">
        <v>125</v>
      </c>
      <c r="S2" t="s">
        <v>143</v>
      </c>
      <c r="V2" t="s">
        <v>164</v>
      </c>
      <c r="Y2" s="98" t="s">
        <v>195</v>
      </c>
      <c r="Z2" s="98" t="s">
        <v>273</v>
      </c>
      <c r="AB2" t="s">
        <v>292</v>
      </c>
      <c r="AD2" t="s">
        <v>445</v>
      </c>
    </row>
    <row r="3" spans="1:30">
      <c r="Y3" s="98" t="s">
        <v>264</v>
      </c>
      <c r="Z3" s="98" t="s">
        <v>274</v>
      </c>
    </row>
    <row r="4" spans="1:30">
      <c r="Y4" s="98" t="s">
        <v>265</v>
      </c>
      <c r="Z4" s="98" t="s">
        <v>275</v>
      </c>
    </row>
    <row r="5" spans="1:30">
      <c r="Y5" s="98" t="s">
        <v>266</v>
      </c>
      <c r="Z5" s="98" t="s">
        <v>276</v>
      </c>
    </row>
    <row r="6" spans="1:30">
      <c r="Y6" s="98" t="s">
        <v>267</v>
      </c>
      <c r="Z6" s="98" t="s">
        <v>277</v>
      </c>
    </row>
    <row r="7" spans="1:30">
      <c r="Y7" s="98" t="s">
        <v>268</v>
      </c>
      <c r="Z7" s="98" t="s">
        <v>278</v>
      </c>
    </row>
    <row r="8" spans="1:30">
      <c r="Y8" s="98" t="s">
        <v>269</v>
      </c>
      <c r="Z8" s="98" t="s">
        <v>279</v>
      </c>
    </row>
    <row r="9" spans="1:30">
      <c r="Y9" s="98" t="s">
        <v>270</v>
      </c>
      <c r="Z9" s="98" t="s">
        <v>280</v>
      </c>
    </row>
    <row r="10" spans="1:30">
      <c r="Y10" s="98" t="s">
        <v>272</v>
      </c>
      <c r="Z10" s="98" t="s">
        <v>281</v>
      </c>
    </row>
    <row r="11" spans="1:30">
      <c r="Y11" s="98" t="s">
        <v>196</v>
      </c>
      <c r="Z11" s="98" t="s">
        <v>213</v>
      </c>
    </row>
    <row r="12" spans="1:30">
      <c r="Y12" s="98" t="s">
        <v>197</v>
      </c>
      <c r="Z12" s="98" t="s">
        <v>214</v>
      </c>
    </row>
    <row r="13" spans="1:30">
      <c r="Y13" s="98" t="s">
        <v>198</v>
      </c>
      <c r="Z13" s="98" t="s">
        <v>215</v>
      </c>
    </row>
    <row r="14" spans="1:30">
      <c r="Y14" s="98" t="s">
        <v>199</v>
      </c>
      <c r="Z14" s="98" t="s">
        <v>216</v>
      </c>
    </row>
    <row r="15" spans="1:30">
      <c r="Y15" s="98" t="s">
        <v>200</v>
      </c>
      <c r="Z15" s="98" t="s">
        <v>217</v>
      </c>
    </row>
    <row r="16" spans="1:30">
      <c r="Y16" s="98" t="s">
        <v>201</v>
      </c>
      <c r="Z16" s="98" t="s">
        <v>218</v>
      </c>
    </row>
    <row r="17" spans="25:26">
      <c r="Y17" s="98" t="s">
        <v>202</v>
      </c>
      <c r="Z17" s="98" t="s">
        <v>219</v>
      </c>
    </row>
    <row r="18" spans="25:26">
      <c r="Y18" s="98" t="s">
        <v>203</v>
      </c>
      <c r="Z18" s="98" t="s">
        <v>220</v>
      </c>
    </row>
    <row r="19" spans="25:26">
      <c r="Y19" s="98" t="s">
        <v>204</v>
      </c>
      <c r="Z19" s="98" t="s">
        <v>221</v>
      </c>
    </row>
    <row r="20" spans="25:26">
      <c r="Y20" s="98" t="s">
        <v>205</v>
      </c>
      <c r="Z20" s="98" t="s">
        <v>222</v>
      </c>
    </row>
    <row r="21" spans="25:26">
      <c r="Y21" s="98" t="s">
        <v>206</v>
      </c>
      <c r="Z21" s="98" t="s">
        <v>223</v>
      </c>
    </row>
    <row r="22" spans="25:26">
      <c r="Y22" s="98" t="s">
        <v>207</v>
      </c>
      <c r="Z22" s="98" t="s">
        <v>224</v>
      </c>
    </row>
    <row r="23" spans="25:26">
      <c r="Y23" s="98" t="s">
        <v>208</v>
      </c>
      <c r="Z23" s="98" t="s">
        <v>225</v>
      </c>
    </row>
    <row r="24" spans="25:26">
      <c r="Y24" s="98" t="s">
        <v>209</v>
      </c>
      <c r="Z24" s="98" t="s">
        <v>226</v>
      </c>
    </row>
    <row r="25" spans="25:26">
      <c r="Y25" s="98" t="s">
        <v>210</v>
      </c>
      <c r="Z25" s="98" t="s">
        <v>227</v>
      </c>
    </row>
    <row r="26" spans="25:26">
      <c r="Z26" s="98" t="s">
        <v>228</v>
      </c>
    </row>
    <row r="27" spans="25:26">
      <c r="Z27" s="98" t="s">
        <v>229</v>
      </c>
    </row>
    <row r="28" spans="25:26">
      <c r="Z28" s="98" t="s">
        <v>230</v>
      </c>
    </row>
    <row r="29" spans="25:26">
      <c r="Z29" s="98" t="s">
        <v>231</v>
      </c>
    </row>
    <row r="30" spans="25:26">
      <c r="Z30" s="98" t="s">
        <v>232</v>
      </c>
    </row>
    <row r="31" spans="25:26">
      <c r="Z31" s="98" t="s">
        <v>233</v>
      </c>
    </row>
    <row r="32" spans="25:26">
      <c r="Z32" s="98" t="s">
        <v>234</v>
      </c>
    </row>
    <row r="33" spans="26:26">
      <c r="Z33" s="98" t="s">
        <v>235</v>
      </c>
    </row>
    <row r="34" spans="26:26">
      <c r="Z34" s="98" t="s">
        <v>236</v>
      </c>
    </row>
    <row r="35" spans="26:26">
      <c r="Z35" s="98" t="s">
        <v>237</v>
      </c>
    </row>
    <row r="36" spans="26:26">
      <c r="Z36" s="98" t="s">
        <v>238</v>
      </c>
    </row>
    <row r="37" spans="26:26">
      <c r="Z37" s="98" t="s">
        <v>239</v>
      </c>
    </row>
    <row r="38" spans="26:26">
      <c r="Z38" s="98" t="s">
        <v>240</v>
      </c>
    </row>
    <row r="39" spans="26:26">
      <c r="Z39" s="98" t="s">
        <v>241</v>
      </c>
    </row>
    <row r="40" spans="26:26">
      <c r="Z40" s="98" t="s">
        <v>242</v>
      </c>
    </row>
    <row r="41" spans="26:26">
      <c r="Z41" s="98" t="s">
        <v>243</v>
      </c>
    </row>
    <row r="42" spans="26:26">
      <c r="Z42" s="98" t="s">
        <v>244</v>
      </c>
    </row>
    <row r="43" spans="26:26">
      <c r="Z43" s="98" t="s">
        <v>245</v>
      </c>
    </row>
    <row r="44" spans="26:26">
      <c r="Z44" s="98" t="s">
        <v>246</v>
      </c>
    </row>
    <row r="45" spans="26:26">
      <c r="Z45" s="98" t="s">
        <v>247</v>
      </c>
    </row>
    <row r="46" spans="26:26">
      <c r="Z46" s="98" t="s">
        <v>248</v>
      </c>
    </row>
    <row r="47" spans="26:26">
      <c r="Z47" s="98" t="s">
        <v>249</v>
      </c>
    </row>
    <row r="48" spans="26:26">
      <c r="Z48" s="98" t="s">
        <v>250</v>
      </c>
    </row>
    <row r="49" spans="26:26">
      <c r="Z49" s="98" t="s">
        <v>251</v>
      </c>
    </row>
    <row r="50" spans="26:26">
      <c r="Z50" s="98" t="s">
        <v>252</v>
      </c>
    </row>
    <row r="51" spans="26:26">
      <c r="Z51" s="98" t="s">
        <v>253</v>
      </c>
    </row>
    <row r="52" spans="26:26">
      <c r="Z52" s="98" t="s">
        <v>254</v>
      </c>
    </row>
    <row r="53" spans="26:26">
      <c r="Z53" s="98" t="s">
        <v>255</v>
      </c>
    </row>
    <row r="54" spans="26:26">
      <c r="Z54" s="98" t="s">
        <v>256</v>
      </c>
    </row>
    <row r="55" spans="26:26">
      <c r="Z55" s="98" t="s">
        <v>257</v>
      </c>
    </row>
    <row r="56" spans="26:26">
      <c r="Z56" s="98" t="s">
        <v>258</v>
      </c>
    </row>
    <row r="57" spans="26:26">
      <c r="Z57" s="98" t="s">
        <v>259</v>
      </c>
    </row>
    <row r="58" spans="26:26">
      <c r="Z58" s="98" t="s">
        <v>260</v>
      </c>
    </row>
    <row r="59" spans="26:26">
      <c r="Z59" s="98" t="s">
        <v>261</v>
      </c>
    </row>
    <row r="60" spans="26:26">
      <c r="Z60" s="98" t="s">
        <v>262</v>
      </c>
    </row>
    <row r="61" spans="26:26">
      <c r="Z61" s="98" t="s">
        <v>263</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B1:Y51"/>
  <sheetViews>
    <sheetView showGridLines="0" tabSelected="1" zoomScale="80" zoomScaleNormal="80" workbookViewId="0">
      <selection activeCell="AI18" sqref="AI18"/>
    </sheetView>
  </sheetViews>
  <sheetFormatPr defaultRowHeight="16.5"/>
  <cols>
    <col min="1" max="2" width="1.625" customWidth="1"/>
    <col min="3" max="3" width="10.625" customWidth="1"/>
    <col min="4" max="4" width="10.75" customWidth="1"/>
    <col min="5" max="5" width="4.875" style="1" customWidth="1"/>
    <col min="6" max="7" width="5.625" customWidth="1"/>
    <col min="8" max="9" width="3.125" customWidth="1"/>
    <col min="10" max="11" width="5.625" customWidth="1"/>
    <col min="12" max="12" width="5.5" customWidth="1"/>
    <col min="13" max="13" width="9" style="1" customWidth="1"/>
    <col min="14" max="14" width="28.75" customWidth="1"/>
    <col min="15" max="15" width="1.625" style="97" customWidth="1"/>
    <col min="16" max="16" width="3.125" style="97" customWidth="1"/>
    <col min="17" max="17" width="9" customWidth="1"/>
    <col min="18" max="18" width="11" style="97" hidden="1" customWidth="1"/>
    <col min="19" max="19" width="5.625" style="97" hidden="1" customWidth="1"/>
    <col min="20" max="21" width="9" hidden="1" customWidth="1"/>
    <col min="22" max="22" width="13.125" hidden="1" customWidth="1"/>
    <col min="23" max="23" width="10.625" hidden="1" customWidth="1"/>
    <col min="24" max="25" width="9" hidden="1" customWidth="1"/>
  </cols>
  <sheetData>
    <row r="1" spans="2:19" ht="9.9499999999999993" customHeight="1" thickBot="1">
      <c r="E1" s="176"/>
      <c r="M1" s="176"/>
    </row>
    <row r="2" spans="2:19" s="14" customFormat="1" ht="27.75" customHeight="1" thickBot="1">
      <c r="B2" s="352" t="s">
        <v>419</v>
      </c>
      <c r="C2" s="353"/>
      <c r="D2" s="353"/>
      <c r="E2" s="353"/>
      <c r="F2" s="353"/>
      <c r="G2" s="353"/>
      <c r="H2" s="353"/>
      <c r="I2" s="353"/>
      <c r="J2" s="353"/>
      <c r="K2" s="353"/>
      <c r="L2" s="353"/>
      <c r="M2" s="353"/>
      <c r="N2" s="353"/>
      <c r="O2" s="354"/>
      <c r="P2" s="91"/>
      <c r="R2" s="99"/>
    </row>
    <row r="3" spans="2:19" s="14" customFormat="1" ht="12.75" customHeight="1">
      <c r="C3" s="16"/>
      <c r="D3" s="16"/>
      <c r="E3" s="16"/>
      <c r="F3" s="16"/>
      <c r="G3" s="16"/>
      <c r="H3" s="16"/>
      <c r="I3" s="16"/>
      <c r="J3" s="16"/>
      <c r="K3" s="16"/>
      <c r="L3" s="16"/>
      <c r="M3" s="16"/>
      <c r="N3" s="15"/>
      <c r="O3" s="92"/>
      <c r="P3" s="92"/>
      <c r="R3" s="92"/>
      <c r="S3" s="92"/>
    </row>
    <row r="4" spans="2:19" s="14" customFormat="1" ht="9.9499999999999993" customHeight="1" thickBot="1">
      <c r="C4" s="16"/>
      <c r="D4" s="16"/>
      <c r="E4" s="16"/>
      <c r="F4" s="16"/>
      <c r="G4" s="16"/>
      <c r="H4" s="16"/>
      <c r="I4" s="16"/>
      <c r="J4" s="16"/>
      <c r="K4" s="16"/>
      <c r="L4" s="16"/>
      <c r="M4" s="16"/>
      <c r="N4" s="15"/>
      <c r="O4" s="92"/>
      <c r="P4" s="92"/>
      <c r="R4" s="92"/>
      <c r="S4" s="92"/>
    </row>
    <row r="5" spans="2:19" s="14" customFormat="1" ht="21" customHeight="1">
      <c r="B5" s="217"/>
      <c r="C5" s="327" t="s">
        <v>407</v>
      </c>
      <c r="D5" s="327"/>
      <c r="E5" s="327"/>
      <c r="F5" s="327"/>
      <c r="G5" s="327"/>
      <c r="H5" s="327"/>
      <c r="I5" s="327"/>
      <c r="J5" s="327"/>
      <c r="K5" s="327"/>
      <c r="L5" s="327"/>
      <c r="M5" s="327"/>
      <c r="N5" s="327"/>
      <c r="O5" s="218"/>
      <c r="P5" s="93"/>
      <c r="R5" s="93"/>
      <c r="S5" s="93"/>
    </row>
    <row r="6" spans="2:19" ht="26.1" customHeight="1">
      <c r="B6" s="204"/>
      <c r="C6" s="335" t="s">
        <v>50</v>
      </c>
      <c r="D6" s="335"/>
      <c r="E6" s="335"/>
      <c r="F6" s="335" t="s">
        <v>28</v>
      </c>
      <c r="G6" s="335"/>
      <c r="H6" s="335"/>
      <c r="I6" s="335"/>
      <c r="J6" s="335"/>
      <c r="K6" s="335"/>
      <c r="L6" s="359" t="s">
        <v>27</v>
      </c>
      <c r="M6" s="360"/>
      <c r="N6" s="212" t="s">
        <v>117</v>
      </c>
      <c r="O6" s="219"/>
      <c r="P6" s="94"/>
      <c r="R6" s="94"/>
      <c r="S6" s="94"/>
    </row>
    <row r="7" spans="2:19" ht="26.1" customHeight="1">
      <c r="B7" s="204"/>
      <c r="C7" s="321" t="s">
        <v>26</v>
      </c>
      <c r="D7" s="321"/>
      <c r="E7" s="321"/>
      <c r="F7" s="326" t="s">
        <v>471</v>
      </c>
      <c r="G7" s="326"/>
      <c r="H7" s="326"/>
      <c r="I7" s="326"/>
      <c r="J7" s="326"/>
      <c r="K7" s="326"/>
      <c r="L7" s="361"/>
      <c r="M7" s="362"/>
      <c r="N7" s="28"/>
      <c r="O7" s="220"/>
      <c r="P7" s="87"/>
      <c r="R7" s="87"/>
      <c r="S7" s="87"/>
    </row>
    <row r="8" spans="2:19" ht="26.1" customHeight="1">
      <c r="B8" s="204"/>
      <c r="C8" s="288" t="s">
        <v>48</v>
      </c>
      <c r="D8" s="289"/>
      <c r="E8" s="290"/>
      <c r="F8" s="329">
        <v>20250101</v>
      </c>
      <c r="G8" s="330"/>
      <c r="H8" s="330"/>
      <c r="I8" s="330"/>
      <c r="J8" s="330"/>
      <c r="K8" s="331"/>
      <c r="L8" s="294" t="s">
        <v>49</v>
      </c>
      <c r="M8" s="295"/>
      <c r="N8" s="29"/>
      <c r="O8" s="221"/>
      <c r="P8" s="88"/>
      <c r="R8" s="88"/>
      <c r="S8" s="88"/>
    </row>
    <row r="9" spans="2:19" ht="26.1" customHeight="1">
      <c r="B9" s="204"/>
      <c r="C9" s="321" t="s">
        <v>29</v>
      </c>
      <c r="D9" s="321"/>
      <c r="E9" s="321"/>
      <c r="F9" s="338"/>
      <c r="G9" s="338"/>
      <c r="H9" s="338"/>
      <c r="I9" s="338"/>
      <c r="J9" s="338"/>
      <c r="K9" s="338"/>
      <c r="L9" s="294"/>
      <c r="M9" s="295"/>
      <c r="N9" s="29"/>
      <c r="O9" s="221"/>
      <c r="P9" s="88"/>
      <c r="R9" s="88"/>
      <c r="S9" s="88"/>
    </row>
    <row r="10" spans="2:19" ht="26.1" customHeight="1">
      <c r="B10" s="204"/>
      <c r="C10" s="288" t="s">
        <v>151</v>
      </c>
      <c r="D10" s="289"/>
      <c r="E10" s="290"/>
      <c r="F10" s="530" t="s">
        <v>487</v>
      </c>
      <c r="G10" s="531"/>
      <c r="H10" s="531"/>
      <c r="I10" s="531"/>
      <c r="J10" s="531"/>
      <c r="K10" s="532"/>
      <c r="L10" s="294" t="s">
        <v>152</v>
      </c>
      <c r="M10" s="295"/>
      <c r="N10" s="29"/>
      <c r="O10" s="221"/>
      <c r="P10" s="88"/>
      <c r="R10" s="88"/>
      <c r="S10" s="88"/>
    </row>
    <row r="11" spans="2:19" ht="26.1" customHeight="1">
      <c r="B11" s="204"/>
      <c r="C11" s="358" t="s">
        <v>114</v>
      </c>
      <c r="D11" s="358"/>
      <c r="E11" s="358"/>
      <c r="F11" s="332" t="str">
        <f>IF(OR(LEFT(F10,1)="",F10=""),"",
  (IF(MID(F10,7,1)*1=1, "19",
  IF(MID(F10,7,1)*1=2, "19",
  IF(MID(F10,7,1)*1=3, "20",
  IF(MID(F10,7,1)*1=4, "20", ""))))) &amp;
  MID(F10,1,2) &amp; "-" &amp; MID(F10,3,2) &amp; "-" &amp; MID(F10,5,2))</f>
        <v>2000-01-01</v>
      </c>
      <c r="G11" s="333"/>
      <c r="H11" s="333"/>
      <c r="I11" s="333"/>
      <c r="J11" s="333"/>
      <c r="K11" s="334"/>
      <c r="L11" s="336" t="s">
        <v>367</v>
      </c>
      <c r="M11" s="337"/>
      <c r="N11" s="181"/>
      <c r="O11" s="221"/>
      <c r="P11" s="88"/>
      <c r="R11" s="88"/>
      <c r="S11" s="88"/>
    </row>
    <row r="12" spans="2:19" ht="26.1" customHeight="1">
      <c r="B12" s="204"/>
      <c r="C12" s="288" t="s">
        <v>288</v>
      </c>
      <c r="D12" s="289"/>
      <c r="E12" s="290"/>
      <c r="F12" s="323" t="s">
        <v>290</v>
      </c>
      <c r="G12" s="324"/>
      <c r="H12" s="324"/>
      <c r="I12" s="324"/>
      <c r="J12" s="324"/>
      <c r="K12" s="325"/>
      <c r="L12" s="294" t="s">
        <v>289</v>
      </c>
      <c r="M12" s="295"/>
      <c r="N12" s="29"/>
      <c r="O12" s="221"/>
      <c r="P12" s="88"/>
      <c r="R12" s="88"/>
      <c r="S12" s="88"/>
    </row>
    <row r="13" spans="2:19" ht="26.1" customHeight="1">
      <c r="B13" s="204"/>
      <c r="C13" s="288" t="s">
        <v>115</v>
      </c>
      <c r="D13" s="289"/>
      <c r="E13" s="290"/>
      <c r="F13" s="291" t="s">
        <v>410</v>
      </c>
      <c r="G13" s="292"/>
      <c r="H13" s="292"/>
      <c r="I13" s="292"/>
      <c r="J13" s="292"/>
      <c r="K13" s="293"/>
      <c r="L13" s="294"/>
      <c r="M13" s="295"/>
      <c r="N13" s="29"/>
      <c r="O13" s="221"/>
      <c r="P13" s="88"/>
      <c r="R13" s="88"/>
      <c r="S13" s="88"/>
    </row>
    <row r="14" spans="2:19" ht="26.1" customHeight="1">
      <c r="B14" s="204"/>
      <c r="C14" s="288" t="s">
        <v>45</v>
      </c>
      <c r="D14" s="289"/>
      <c r="E14" s="290"/>
      <c r="F14" s="328" t="s">
        <v>411</v>
      </c>
      <c r="G14" s="292"/>
      <c r="H14" s="292"/>
      <c r="I14" s="292"/>
      <c r="J14" s="292"/>
      <c r="K14" s="293"/>
      <c r="L14" s="294"/>
      <c r="M14" s="295"/>
      <c r="N14" s="29"/>
      <c r="O14" s="221"/>
      <c r="P14" s="88"/>
      <c r="R14" s="88"/>
      <c r="S14" s="88"/>
    </row>
    <row r="15" spans="2:19" ht="26.1" customHeight="1">
      <c r="B15" s="204"/>
      <c r="C15" s="288" t="s">
        <v>121</v>
      </c>
      <c r="D15" s="289"/>
      <c r="E15" s="290"/>
      <c r="F15" s="328" t="s">
        <v>460</v>
      </c>
      <c r="G15" s="292"/>
      <c r="H15" s="292"/>
      <c r="I15" s="292"/>
      <c r="J15" s="292"/>
      <c r="K15" s="293"/>
      <c r="L15" s="294" t="s">
        <v>122</v>
      </c>
      <c r="M15" s="295"/>
      <c r="N15" s="29"/>
      <c r="O15" s="221"/>
      <c r="P15" s="88"/>
      <c r="R15" s="88"/>
      <c r="S15" s="88"/>
    </row>
    <row r="16" spans="2:19" ht="26.1" customHeight="1">
      <c r="B16" s="204"/>
      <c r="C16" s="321" t="s">
        <v>35</v>
      </c>
      <c r="D16" s="321"/>
      <c r="E16" s="321"/>
      <c r="F16" s="326"/>
      <c r="G16" s="326"/>
      <c r="H16" s="326"/>
      <c r="I16" s="326"/>
      <c r="J16" s="326"/>
      <c r="K16" s="326"/>
      <c r="L16" s="294"/>
      <c r="M16" s="295"/>
      <c r="N16" s="29"/>
      <c r="O16" s="221"/>
      <c r="P16" s="88"/>
      <c r="R16" s="88"/>
      <c r="S16" s="88"/>
    </row>
    <row r="17" spans="2:22" ht="26.1" customHeight="1">
      <c r="B17" s="204"/>
      <c r="C17" s="321" t="s">
        <v>31</v>
      </c>
      <c r="D17" s="321"/>
      <c r="E17" s="321"/>
      <c r="F17" s="313">
        <v>20250101</v>
      </c>
      <c r="G17" s="313"/>
      <c r="H17" s="313"/>
      <c r="I17" s="313"/>
      <c r="J17" s="313"/>
      <c r="K17" s="313"/>
      <c r="L17" s="294" t="s">
        <v>49</v>
      </c>
      <c r="M17" s="295"/>
      <c r="N17" s="29"/>
      <c r="O17" s="221"/>
      <c r="P17" s="88"/>
      <c r="R17" s="88"/>
      <c r="S17" s="88"/>
    </row>
    <row r="18" spans="2:22" ht="26.1" customHeight="1">
      <c r="B18" s="204"/>
      <c r="C18" s="321" t="s">
        <v>32</v>
      </c>
      <c r="D18" s="321"/>
      <c r="E18" s="321"/>
      <c r="F18" s="313">
        <v>20251231</v>
      </c>
      <c r="G18" s="313"/>
      <c r="H18" s="313"/>
      <c r="I18" s="313"/>
      <c r="J18" s="313"/>
      <c r="K18" s="313"/>
      <c r="L18" s="294" t="s">
        <v>49</v>
      </c>
      <c r="M18" s="295"/>
      <c r="N18" s="29"/>
      <c r="O18" s="221"/>
      <c r="P18" s="88"/>
      <c r="S18" s="99" t="s">
        <v>283</v>
      </c>
    </row>
    <row r="19" spans="2:22" ht="26.1" customHeight="1">
      <c r="B19" s="204"/>
      <c r="C19" s="321" t="s">
        <v>33</v>
      </c>
      <c r="D19" s="321"/>
      <c r="E19" s="321"/>
      <c r="F19" s="355" t="s">
        <v>271</v>
      </c>
      <c r="G19" s="356"/>
      <c r="H19" s="357"/>
      <c r="I19" s="355" t="s">
        <v>211</v>
      </c>
      <c r="J19" s="356"/>
      <c r="K19" s="357"/>
      <c r="L19" s="339" t="s">
        <v>282</v>
      </c>
      <c r="M19" s="340"/>
      <c r="N19" s="29"/>
      <c r="O19" s="221"/>
      <c r="P19" s="88"/>
      <c r="R19" s="99" t="str">
        <f>MID(F19,1,2)&amp;":"&amp;MID(I19,1,2)</f>
        <v>09:00</v>
      </c>
      <c r="S19" s="88"/>
    </row>
    <row r="20" spans="2:22" ht="26.1" customHeight="1">
      <c r="B20" s="204"/>
      <c r="C20" s="321" t="s">
        <v>34</v>
      </c>
      <c r="D20" s="321"/>
      <c r="E20" s="321"/>
      <c r="F20" s="355" t="s">
        <v>204</v>
      </c>
      <c r="G20" s="356"/>
      <c r="H20" s="357"/>
      <c r="I20" s="355" t="s">
        <v>211</v>
      </c>
      <c r="J20" s="356"/>
      <c r="K20" s="357"/>
      <c r="L20" s="341"/>
      <c r="M20" s="342"/>
      <c r="N20" s="29"/>
      <c r="O20" s="221"/>
      <c r="P20" s="88"/>
      <c r="R20" s="99" t="str">
        <f>MID(F20,1,2)&amp;":"&amp;MID(I20,1,2)</f>
        <v>18:00</v>
      </c>
      <c r="S20" s="88"/>
    </row>
    <row r="21" spans="2:22" ht="26.1" customHeight="1">
      <c r="B21" s="204"/>
      <c r="C21" s="288" t="s">
        <v>46</v>
      </c>
      <c r="D21" s="289"/>
      <c r="E21" s="290"/>
      <c r="F21" s="355" t="s">
        <v>198</v>
      </c>
      <c r="G21" s="356"/>
      <c r="H21" s="357"/>
      <c r="I21" s="355" t="s">
        <v>211</v>
      </c>
      <c r="J21" s="356"/>
      <c r="K21" s="357"/>
      <c r="L21" s="341"/>
      <c r="M21" s="342"/>
      <c r="N21" s="316" t="s">
        <v>286</v>
      </c>
      <c r="O21" s="222"/>
      <c r="P21" s="89"/>
      <c r="R21" s="99" t="str">
        <f>MID(F21,1,2)&amp;":"&amp;MID(I21,1,2)</f>
        <v>12:00</v>
      </c>
      <c r="S21" s="89"/>
    </row>
    <row r="22" spans="2:22" ht="26.1" customHeight="1">
      <c r="B22" s="204"/>
      <c r="C22" s="288" t="s">
        <v>47</v>
      </c>
      <c r="D22" s="289"/>
      <c r="E22" s="290"/>
      <c r="F22" s="355" t="s">
        <v>199</v>
      </c>
      <c r="G22" s="356"/>
      <c r="H22" s="357"/>
      <c r="I22" s="355" t="s">
        <v>211</v>
      </c>
      <c r="J22" s="356"/>
      <c r="K22" s="357"/>
      <c r="L22" s="343"/>
      <c r="M22" s="344"/>
      <c r="N22" s="317"/>
      <c r="O22" s="222"/>
      <c r="P22" s="89"/>
      <c r="R22" s="99" t="str">
        <f>MID(F22,1,2)&amp;":"&amp;MID(I22,1,2)</f>
        <v>13:00</v>
      </c>
      <c r="S22" s="100">
        <f>(R20-R19)-(R22-R21)</f>
        <v>0.33333333333333337</v>
      </c>
    </row>
    <row r="23" spans="2:22" ht="26.1" customHeight="1">
      <c r="B23" s="204"/>
      <c r="C23" s="282" t="s">
        <v>30</v>
      </c>
      <c r="D23" s="283"/>
      <c r="E23" s="284"/>
      <c r="F23" s="213" t="s">
        <v>189</v>
      </c>
      <c r="G23" s="213" t="s">
        <v>190</v>
      </c>
      <c r="H23" s="328" t="s">
        <v>191</v>
      </c>
      <c r="I23" s="293"/>
      <c r="J23" s="213" t="s">
        <v>192</v>
      </c>
      <c r="K23" s="213" t="s">
        <v>193</v>
      </c>
      <c r="L23" s="294"/>
      <c r="M23" s="295"/>
      <c r="N23" s="29"/>
      <c r="O23" s="221"/>
      <c r="P23" s="88"/>
      <c r="R23" s="101">
        <f>COUNTIF(F24:K24,"=Y")</f>
        <v>5</v>
      </c>
      <c r="S23" s="103">
        <f>R23*S22*24</f>
        <v>40.000000000000007</v>
      </c>
      <c r="T23" s="155">
        <f>IF(S23&gt;=15,S22*R23/40*8,0)*24</f>
        <v>8</v>
      </c>
      <c r="U23" s="156">
        <f>S23+T23</f>
        <v>48.000000000000007</v>
      </c>
      <c r="V23" s="157">
        <f>ROUND(((U23/7)*365)/12,0)*10030</f>
        <v>2096270</v>
      </c>
    </row>
    <row r="24" spans="2:22" ht="26.1" customHeight="1">
      <c r="B24" s="204"/>
      <c r="C24" s="285"/>
      <c r="D24" s="286"/>
      <c r="E24" s="287"/>
      <c r="F24" s="213" t="s">
        <v>186</v>
      </c>
      <c r="G24" s="213" t="s">
        <v>186</v>
      </c>
      <c r="H24" s="328" t="s">
        <v>186</v>
      </c>
      <c r="I24" s="293"/>
      <c r="J24" s="213" t="s">
        <v>186</v>
      </c>
      <c r="K24" s="213" t="s">
        <v>186</v>
      </c>
      <c r="L24" s="210"/>
      <c r="M24" s="211"/>
      <c r="N24" s="29"/>
      <c r="O24" s="221"/>
      <c r="P24" s="88"/>
      <c r="R24" s="102"/>
      <c r="S24" s="88"/>
    </row>
    <row r="25" spans="2:22" ht="26.1" customHeight="1">
      <c r="B25" s="204"/>
      <c r="C25" s="345" t="s">
        <v>284</v>
      </c>
      <c r="D25" s="346"/>
      <c r="E25" s="347"/>
      <c r="F25" s="350">
        <f>S23</f>
        <v>40.000000000000007</v>
      </c>
      <c r="G25" s="351"/>
      <c r="H25" s="351"/>
      <c r="I25" s="351"/>
      <c r="J25" s="351"/>
      <c r="K25" s="215" t="s">
        <v>287</v>
      </c>
      <c r="L25" s="348" t="s">
        <v>285</v>
      </c>
      <c r="M25" s="349"/>
      <c r="N25" s="216"/>
      <c r="O25" s="221"/>
      <c r="P25" s="88"/>
      <c r="R25" s="104" t="str">
        <f>F11</f>
        <v>2000-01-01</v>
      </c>
      <c r="S25" s="88" t="s">
        <v>294</v>
      </c>
    </row>
    <row r="26" spans="2:22" ht="26.1" customHeight="1">
      <c r="B26" s="204"/>
      <c r="C26" s="288" t="s">
        <v>64</v>
      </c>
      <c r="D26" s="289"/>
      <c r="E26" s="290"/>
      <c r="F26" s="328" t="s">
        <v>65</v>
      </c>
      <c r="G26" s="292"/>
      <c r="H26" s="292"/>
      <c r="I26" s="292"/>
      <c r="J26" s="292"/>
      <c r="K26" s="293"/>
      <c r="L26" s="314" t="s">
        <v>161</v>
      </c>
      <c r="M26" s="315"/>
      <c r="N26" s="30"/>
      <c r="O26" s="221"/>
      <c r="P26" s="88"/>
      <c r="R26" s="104" t="str">
        <f>MID(F17,1,4)&amp;"-"&amp;MID(F17,5,2)&amp;"-"&amp;MID(F17,7,2)</f>
        <v>2025-01-01</v>
      </c>
      <c r="S26" s="88">
        <f>ROUNDDOWN((R26-R25)/365,0)</f>
        <v>25</v>
      </c>
    </row>
    <row r="27" spans="2:22" ht="26.1" customHeight="1">
      <c r="B27" s="204"/>
      <c r="C27" s="288" t="s">
        <v>71</v>
      </c>
      <c r="D27" s="289"/>
      <c r="E27" s="290"/>
      <c r="F27" s="310" t="s">
        <v>77</v>
      </c>
      <c r="G27" s="311"/>
      <c r="H27" s="311"/>
      <c r="I27" s="311"/>
      <c r="J27" s="311"/>
      <c r="K27" s="312"/>
      <c r="L27" s="304" t="s">
        <v>73</v>
      </c>
      <c r="M27" s="306"/>
      <c r="N27" s="31"/>
      <c r="O27" s="223"/>
      <c r="P27" s="95"/>
      <c r="R27" s="95"/>
      <c r="S27" s="95"/>
    </row>
    <row r="28" spans="2:22" ht="26.1" customHeight="1">
      <c r="B28" s="204"/>
      <c r="C28" s="288" t="s">
        <v>74</v>
      </c>
      <c r="D28" s="289"/>
      <c r="E28" s="290"/>
      <c r="F28" s="322"/>
      <c r="G28" s="322"/>
      <c r="H28" s="322"/>
      <c r="I28" s="322"/>
      <c r="J28" s="322"/>
      <c r="K28" s="322"/>
      <c r="L28" s="304"/>
      <c r="M28" s="306"/>
      <c r="N28" s="31"/>
      <c r="O28" s="223"/>
      <c r="P28" s="95"/>
      <c r="R28" s="95" t="s">
        <v>297</v>
      </c>
      <c r="S28" s="95" t="s">
        <v>296</v>
      </c>
    </row>
    <row r="29" spans="2:22" ht="26.1" customHeight="1">
      <c r="B29" s="204"/>
      <c r="C29" s="288" t="s">
        <v>79</v>
      </c>
      <c r="D29" s="289"/>
      <c r="E29" s="290"/>
      <c r="F29" s="310" t="s">
        <v>77</v>
      </c>
      <c r="G29" s="311"/>
      <c r="H29" s="311"/>
      <c r="I29" s="311"/>
      <c r="J29" s="311"/>
      <c r="K29" s="312"/>
      <c r="L29" s="304" t="s">
        <v>73</v>
      </c>
      <c r="M29" s="306"/>
      <c r="N29" s="31"/>
      <c r="O29" s="223"/>
      <c r="P29" s="95"/>
      <c r="R29" s="104" t="str">
        <f>MID(F17,1,4)&amp;"-"&amp;MID(F17,5,2)&amp;"-"&amp;MID(F17,7,2)</f>
        <v>2025-01-01</v>
      </c>
      <c r="S29" s="95"/>
    </row>
    <row r="30" spans="2:22" ht="26.1" customHeight="1">
      <c r="B30" s="204"/>
      <c r="C30" s="304" t="s">
        <v>80</v>
      </c>
      <c r="D30" s="305"/>
      <c r="E30" s="306"/>
      <c r="F30" s="307"/>
      <c r="G30" s="308"/>
      <c r="H30" s="308"/>
      <c r="I30" s="308"/>
      <c r="J30" s="308"/>
      <c r="K30" s="309"/>
      <c r="L30" s="304"/>
      <c r="M30" s="306"/>
      <c r="N30" s="31"/>
      <c r="O30" s="223"/>
      <c r="P30" s="95"/>
      <c r="R30" s="104" t="str">
        <f>MID(F18,1,4)&amp;"-"&amp;MID(F18,5,2)&amp;"-"&amp;MID(F18,7,2)</f>
        <v>2025-12-31</v>
      </c>
      <c r="S30" s="105">
        <f>(DATEDIF(R29,R30,$R$28))+1</f>
        <v>12</v>
      </c>
    </row>
    <row r="31" spans="2:22" ht="26.1" customHeight="1">
      <c r="B31" s="204"/>
      <c r="C31" s="296" t="s">
        <v>90</v>
      </c>
      <c r="D31" s="297"/>
      <c r="E31" s="298"/>
      <c r="F31" s="182" t="s">
        <v>92</v>
      </c>
      <c r="G31" s="183" t="s">
        <v>93</v>
      </c>
      <c r="H31" s="308" t="s">
        <v>94</v>
      </c>
      <c r="I31" s="308"/>
      <c r="J31" s="183" t="s">
        <v>95</v>
      </c>
      <c r="K31" s="184"/>
      <c r="L31" s="302" t="s">
        <v>295</v>
      </c>
      <c r="M31" s="303"/>
      <c r="N31" s="280" t="s">
        <v>418</v>
      </c>
      <c r="O31" s="224"/>
      <c r="P31" s="96"/>
      <c r="R31" s="96"/>
      <c r="S31" s="96"/>
    </row>
    <row r="32" spans="2:22" ht="32.25" customHeight="1">
      <c r="B32" s="204"/>
      <c r="C32" s="299"/>
      <c r="D32" s="300"/>
      <c r="E32" s="301"/>
      <c r="F32" s="182" t="str">
        <f>IF(AND(S26&lt;=60,F25&gt;=15),"Y","N")</f>
        <v>Y</v>
      </c>
      <c r="G32" s="183" t="str">
        <f>IF(F25&gt;=15,"Y","N")</f>
        <v>Y</v>
      </c>
      <c r="H32" s="308" t="s">
        <v>186</v>
      </c>
      <c r="I32" s="308"/>
      <c r="J32" s="183" t="s">
        <v>186</v>
      </c>
      <c r="K32" s="184"/>
      <c r="L32" s="303"/>
      <c r="M32" s="303"/>
      <c r="N32" s="281"/>
      <c r="O32" s="224"/>
      <c r="P32" s="96"/>
      <c r="R32" s="96"/>
      <c r="S32" s="96"/>
    </row>
    <row r="33" spans="2:19" ht="54" customHeight="1">
      <c r="B33" s="204"/>
      <c r="C33" s="288" t="s">
        <v>162</v>
      </c>
      <c r="D33" s="289"/>
      <c r="E33" s="290"/>
      <c r="F33" s="307" t="s">
        <v>299</v>
      </c>
      <c r="G33" s="308"/>
      <c r="H33" s="308"/>
      <c r="I33" s="308"/>
      <c r="J33" s="308"/>
      <c r="K33" s="309"/>
      <c r="L33" s="304" t="s">
        <v>165</v>
      </c>
      <c r="M33" s="306"/>
      <c r="N33" s="106" t="s">
        <v>459</v>
      </c>
      <c r="O33" s="223"/>
      <c r="P33" s="95"/>
      <c r="R33" s="95"/>
      <c r="S33" s="95"/>
    </row>
    <row r="34" spans="2:19" ht="26.1" customHeight="1">
      <c r="B34" s="204"/>
      <c r="C34" s="321" t="s">
        <v>36</v>
      </c>
      <c r="D34" s="321"/>
      <c r="E34" s="11" t="s">
        <v>8</v>
      </c>
      <c r="F34" s="320" t="s">
        <v>37</v>
      </c>
      <c r="G34" s="320"/>
      <c r="H34" s="320"/>
      <c r="I34" s="320"/>
      <c r="J34" s="320"/>
      <c r="K34" s="320"/>
      <c r="L34" s="318"/>
      <c r="M34" s="319"/>
      <c r="N34" s="32"/>
      <c r="O34" s="225"/>
      <c r="P34" s="90"/>
      <c r="R34" s="90"/>
      <c r="S34" s="90"/>
    </row>
    <row r="35" spans="2:19" ht="26.1" customHeight="1">
      <c r="B35" s="204"/>
      <c r="C35" s="321"/>
      <c r="D35" s="321"/>
      <c r="E35" s="11" t="s">
        <v>43</v>
      </c>
      <c r="F35" s="320" t="s">
        <v>38</v>
      </c>
      <c r="G35" s="320"/>
      <c r="H35" s="320"/>
      <c r="I35" s="320"/>
      <c r="J35" s="320"/>
      <c r="K35" s="320"/>
      <c r="L35" s="318"/>
      <c r="M35" s="319"/>
      <c r="N35" s="32"/>
      <c r="O35" s="225"/>
      <c r="P35" s="90"/>
      <c r="R35" s="90"/>
      <c r="S35" s="90"/>
    </row>
    <row r="36" spans="2:19" ht="26.1" customHeight="1">
      <c r="B36" s="204"/>
      <c r="C36" s="321"/>
      <c r="D36" s="321"/>
      <c r="E36" s="11" t="s">
        <v>44</v>
      </c>
      <c r="F36" s="320" t="s">
        <v>39</v>
      </c>
      <c r="G36" s="320"/>
      <c r="H36" s="320"/>
      <c r="I36" s="320"/>
      <c r="J36" s="320"/>
      <c r="K36" s="320"/>
      <c r="L36" s="318"/>
      <c r="M36" s="319"/>
      <c r="N36" s="32"/>
      <c r="O36" s="225"/>
      <c r="P36" s="90"/>
      <c r="R36" s="90"/>
      <c r="S36" s="90"/>
    </row>
    <row r="37" spans="2:19" ht="9.9499999999999993" customHeight="1" thickBot="1">
      <c r="B37" s="207"/>
      <c r="C37" s="208"/>
      <c r="D37" s="208"/>
      <c r="E37" s="226"/>
      <c r="F37" s="208"/>
      <c r="G37" s="208"/>
      <c r="H37" s="208"/>
      <c r="I37" s="208"/>
      <c r="J37" s="208"/>
      <c r="K37" s="208"/>
      <c r="L37" s="208"/>
      <c r="M37" s="226"/>
      <c r="N37" s="208"/>
      <c r="O37" s="227"/>
    </row>
    <row r="38" spans="2:19" ht="24.95" customHeight="1"/>
    <row r="39" spans="2:19" ht="24.95" customHeight="1"/>
    <row r="40" spans="2:19" ht="24.95" customHeight="1"/>
    <row r="41" spans="2:19" ht="24.95" customHeight="1"/>
    <row r="42" spans="2:19" ht="24.95" customHeight="1"/>
    <row r="43" spans="2:19" ht="24.95" customHeight="1"/>
    <row r="44" spans="2:19" ht="24.95" customHeight="1"/>
    <row r="45" spans="2:19" ht="24.95" customHeight="1"/>
    <row r="46" spans="2:19" ht="24.95" customHeight="1"/>
    <row r="47" spans="2:19" ht="24.95" customHeight="1"/>
    <row r="48" spans="2:19" ht="24.95" customHeight="1"/>
    <row r="49" ht="20.100000000000001" customHeight="1"/>
    <row r="50" ht="20.100000000000001" customHeight="1"/>
    <row r="51" ht="20.100000000000001" customHeight="1"/>
  </sheetData>
  <mergeCells count="92">
    <mergeCell ref="B2:O2"/>
    <mergeCell ref="H32:I32"/>
    <mergeCell ref="F19:H19"/>
    <mergeCell ref="H23:I23"/>
    <mergeCell ref="H24:I24"/>
    <mergeCell ref="I19:K19"/>
    <mergeCell ref="F20:H20"/>
    <mergeCell ref="I20:K20"/>
    <mergeCell ref="F21:H21"/>
    <mergeCell ref="I21:K21"/>
    <mergeCell ref="F22:H22"/>
    <mergeCell ref="I22:K22"/>
    <mergeCell ref="C7:E7"/>
    <mergeCell ref="C11:E11"/>
    <mergeCell ref="L6:M6"/>
    <mergeCell ref="L7:M7"/>
    <mergeCell ref="L33:M33"/>
    <mergeCell ref="C15:E15"/>
    <mergeCell ref="F15:K15"/>
    <mergeCell ref="L15:M15"/>
    <mergeCell ref="C10:E10"/>
    <mergeCell ref="F10:K10"/>
    <mergeCell ref="L10:M10"/>
    <mergeCell ref="L19:M22"/>
    <mergeCell ref="H31:I31"/>
    <mergeCell ref="C25:E25"/>
    <mergeCell ref="L25:M25"/>
    <mergeCell ref="F25:J25"/>
    <mergeCell ref="C20:E20"/>
    <mergeCell ref="C26:E26"/>
    <mergeCell ref="F26:K26"/>
    <mergeCell ref="C21:E21"/>
    <mergeCell ref="C5:N5"/>
    <mergeCell ref="C14:E14"/>
    <mergeCell ref="F14:K14"/>
    <mergeCell ref="C8:E8"/>
    <mergeCell ref="F8:K8"/>
    <mergeCell ref="F7:K7"/>
    <mergeCell ref="F11:K11"/>
    <mergeCell ref="C6:E6"/>
    <mergeCell ref="C9:E9"/>
    <mergeCell ref="L8:M8"/>
    <mergeCell ref="L11:M11"/>
    <mergeCell ref="F6:K6"/>
    <mergeCell ref="L9:M9"/>
    <mergeCell ref="F9:K9"/>
    <mergeCell ref="C22:E22"/>
    <mergeCell ref="C19:E19"/>
    <mergeCell ref="L18:M18"/>
    <mergeCell ref="C12:E12"/>
    <mergeCell ref="F12:K12"/>
    <mergeCell ref="C16:E16"/>
    <mergeCell ref="C17:E17"/>
    <mergeCell ref="F16:K16"/>
    <mergeCell ref="F17:K17"/>
    <mergeCell ref="L12:M12"/>
    <mergeCell ref="C18:E18"/>
    <mergeCell ref="L14:M14"/>
    <mergeCell ref="L16:M16"/>
    <mergeCell ref="L17:M17"/>
    <mergeCell ref="N21:N22"/>
    <mergeCell ref="L36:M36"/>
    <mergeCell ref="C27:E27"/>
    <mergeCell ref="F34:K34"/>
    <mergeCell ref="F35:K35"/>
    <mergeCell ref="F36:K36"/>
    <mergeCell ref="C34:D36"/>
    <mergeCell ref="C33:E33"/>
    <mergeCell ref="F33:K33"/>
    <mergeCell ref="L34:M34"/>
    <mergeCell ref="L35:M35"/>
    <mergeCell ref="F27:K27"/>
    <mergeCell ref="L27:M27"/>
    <mergeCell ref="C28:E28"/>
    <mergeCell ref="F28:K28"/>
    <mergeCell ref="L28:M28"/>
    <mergeCell ref="N31:N32"/>
    <mergeCell ref="C23:E24"/>
    <mergeCell ref="C13:E13"/>
    <mergeCell ref="F13:K13"/>
    <mergeCell ref="L13:M13"/>
    <mergeCell ref="C31:E32"/>
    <mergeCell ref="L31:M32"/>
    <mergeCell ref="C30:E30"/>
    <mergeCell ref="C29:E29"/>
    <mergeCell ref="F30:K30"/>
    <mergeCell ref="F29:K29"/>
    <mergeCell ref="L29:M29"/>
    <mergeCell ref="L30:M30"/>
    <mergeCell ref="F18:K18"/>
    <mergeCell ref="L23:M23"/>
    <mergeCell ref="L26:M26"/>
  </mergeCells>
  <phoneticPr fontId="1" type="noConversion"/>
  <pageMargins left="0.7" right="0.7" top="0.75" bottom="0.75" header="0.3" footer="0.3"/>
  <pageSetup paperSize="9" scale="81" fitToHeight="0" orientation="portrait" r:id="rId1"/>
  <legacyDrawing r:id="rId2"/>
  <extLst>
    <ext xmlns:x14="http://schemas.microsoft.com/office/spreadsheetml/2009/9/main" uri="{CCE6A557-97BC-4b89-ADB6-D9C93CAAB3DF}">
      <x14:dataValidations xmlns:xm="http://schemas.microsoft.com/office/excel/2006/main" disablePrompts="1" count="9">
        <x14:dataValidation type="list" allowBlank="1" showInputMessage="1" showErrorMessage="1">
          <x14:formula1>
            <xm:f>종류!$E$1:$E$2</xm:f>
          </x14:formula1>
          <xm:sqref>F26:K26</xm:sqref>
        </x14:dataValidation>
        <x14:dataValidation type="list" allowBlank="1" showInputMessage="1" showErrorMessage="1">
          <x14:formula1>
            <xm:f>종류!$H$1:$H$2</xm:f>
          </x14:formula1>
          <xm:sqref>F27:K27 F29:K29</xm:sqref>
        </x14:dataValidation>
        <x14:dataValidation type="list" allowBlank="1" showInputMessage="1" showErrorMessage="1">
          <x14:formula1>
            <xm:f>종류!$K$1:$K$2</xm:f>
          </x14:formula1>
          <xm:sqref>F24:H24 J24:K24 F32:H32 J32</xm:sqref>
        </x14:dataValidation>
        <x14:dataValidation type="list" allowBlank="1" showInputMessage="1" showErrorMessage="1">
          <x14:formula1>
            <xm:f>종류!$Q$1:$Q$2</xm:f>
          </x14:formula1>
          <xm:sqref>F15:K15</xm:sqref>
        </x14:dataValidation>
        <x14:dataValidation type="list" allowBlank="1" showInputMessage="1" showErrorMessage="1">
          <x14:formula1>
            <xm:f>종류!$V$1:$V$2</xm:f>
          </x14:formula1>
          <xm:sqref>F33:K33</xm:sqref>
        </x14:dataValidation>
        <x14:dataValidation type="list" allowBlank="1" showInputMessage="1" showErrorMessage="1">
          <x14:formula1>
            <xm:f>종류!$Z$1:$Z$61</xm:f>
          </x14:formula1>
          <xm:sqref>I19:I22</xm:sqref>
        </x14:dataValidation>
        <x14:dataValidation type="list" allowBlank="1" showInputMessage="1" showErrorMessage="1">
          <x14:formula1>
            <xm:f>종류!$AB$1:$AB$2</xm:f>
          </x14:formula1>
          <xm:sqref>F12:K12</xm:sqref>
        </x14:dataValidation>
        <x14:dataValidation type="list" allowBlank="1" showInputMessage="1" showErrorMessage="1">
          <x14:formula1>
            <xm:f>종류!$Y$2:$Y$25</xm:f>
          </x14:formula1>
          <xm:sqref>F19:F20</xm:sqref>
        </x14:dataValidation>
        <x14:dataValidation type="list" allowBlank="1" showInputMessage="1" showErrorMessage="1">
          <x14:formula1>
            <xm:f>종류!$Y$1:$Y$25</xm:f>
          </x14:formula1>
          <xm:sqref>F21:H22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A44"/>
  <sheetViews>
    <sheetView showGridLines="0" zoomScale="85" zoomScaleNormal="85" workbookViewId="0">
      <selection activeCell="F8" sqref="F8"/>
    </sheetView>
  </sheetViews>
  <sheetFormatPr defaultRowHeight="20.100000000000001" customHeight="1"/>
  <cols>
    <col min="1" max="2" width="1.625" customWidth="1"/>
    <col min="3" max="3" width="5.625" customWidth="1"/>
    <col min="4" max="5" width="10.625" customWidth="1"/>
    <col min="6" max="9" width="5.625" customWidth="1"/>
    <col min="10" max="10" width="10.625" customWidth="1"/>
    <col min="11" max="14" width="5.625" customWidth="1"/>
    <col min="15" max="15" width="10.625" customWidth="1"/>
    <col min="16" max="16" width="11.25" customWidth="1"/>
    <col min="17" max="17" width="12.125" customWidth="1"/>
    <col min="18" max="18" width="1.625" customWidth="1"/>
    <col min="20" max="20" width="68.375" customWidth="1"/>
    <col min="26" max="26" width="9" customWidth="1"/>
    <col min="27" max="27" width="12.625" customWidth="1"/>
    <col min="28" max="30" width="9" customWidth="1"/>
    <col min="31" max="31" width="12.625" customWidth="1"/>
  </cols>
  <sheetData>
    <row r="1" spans="2:18" ht="8.25" customHeight="1" thickBot="1"/>
    <row r="2" spans="2:18" ht="30" customHeight="1" thickBot="1">
      <c r="B2" s="352" t="s">
        <v>369</v>
      </c>
      <c r="C2" s="353"/>
      <c r="D2" s="353"/>
      <c r="E2" s="353"/>
      <c r="F2" s="353"/>
      <c r="G2" s="353"/>
      <c r="H2" s="353"/>
      <c r="I2" s="353"/>
      <c r="J2" s="353"/>
      <c r="K2" s="353"/>
      <c r="L2" s="353"/>
      <c r="M2" s="353"/>
      <c r="N2" s="353"/>
      <c r="O2" s="353"/>
      <c r="P2" s="353"/>
      <c r="Q2" s="353"/>
      <c r="R2" s="354"/>
    </row>
    <row r="3" spans="2:18" ht="10.5" customHeight="1">
      <c r="C3" s="167"/>
      <c r="D3" s="167"/>
      <c r="E3" s="167"/>
      <c r="F3" s="167"/>
      <c r="G3" s="167"/>
      <c r="H3" s="167"/>
      <c r="I3" s="167"/>
      <c r="J3" s="167"/>
      <c r="K3" s="167"/>
      <c r="L3" s="167"/>
      <c r="M3" s="167"/>
      <c r="N3" s="167"/>
      <c r="O3" s="167"/>
      <c r="P3" s="167"/>
      <c r="Q3" s="167"/>
    </row>
    <row r="4" spans="2:18" ht="15.75" customHeight="1">
      <c r="B4" s="387" t="s">
        <v>414</v>
      </c>
      <c r="C4" s="387"/>
      <c r="D4" s="387"/>
      <c r="E4" s="387"/>
      <c r="F4" s="387"/>
      <c r="G4" s="387"/>
      <c r="H4" s="387"/>
      <c r="I4" s="387"/>
      <c r="J4" s="387"/>
      <c r="K4" s="387"/>
      <c r="L4" s="387"/>
      <c r="M4" s="387"/>
      <c r="N4" s="387"/>
      <c r="O4" s="387"/>
      <c r="P4" s="387"/>
      <c r="Q4" s="387"/>
    </row>
    <row r="5" spans="2:18" ht="9.9499999999999993" customHeight="1" thickBot="1">
      <c r="C5" s="200"/>
      <c r="D5" s="200"/>
      <c r="E5" s="200"/>
      <c r="F5" s="200"/>
      <c r="G5" s="200"/>
      <c r="H5" s="200"/>
      <c r="I5" s="200"/>
      <c r="J5" s="200"/>
      <c r="K5" s="200"/>
      <c r="L5" s="200"/>
      <c r="M5" s="200"/>
      <c r="N5" s="200"/>
      <c r="O5" s="200"/>
      <c r="P5" s="200"/>
      <c r="Q5" s="200"/>
    </row>
    <row r="6" spans="2:18" ht="33" customHeight="1">
      <c r="B6" s="201"/>
      <c r="C6" s="327" t="s">
        <v>412</v>
      </c>
      <c r="D6" s="327"/>
      <c r="E6" s="327"/>
      <c r="F6" s="391" t="str">
        <f>기본정보!F7</f>
        <v>홍길동</v>
      </c>
      <c r="G6" s="391"/>
      <c r="H6" s="391"/>
      <c r="I6" s="202"/>
      <c r="J6" s="202"/>
      <c r="K6" s="202"/>
      <c r="L6" s="202"/>
      <c r="M6" s="202"/>
      <c r="N6" s="202"/>
      <c r="O6" s="202"/>
      <c r="P6" s="202"/>
      <c r="Q6" s="202"/>
      <c r="R6" s="203"/>
    </row>
    <row r="7" spans="2:18" ht="20.100000000000001" customHeight="1">
      <c r="B7" s="204"/>
      <c r="C7" s="180" t="s">
        <v>42</v>
      </c>
      <c r="D7" s="180" t="s">
        <v>41</v>
      </c>
      <c r="E7" s="180" t="s">
        <v>40</v>
      </c>
      <c r="F7" s="180" t="s">
        <v>42</v>
      </c>
      <c r="G7" s="335" t="s">
        <v>84</v>
      </c>
      <c r="H7" s="335"/>
      <c r="I7" s="335" t="s">
        <v>370</v>
      </c>
      <c r="J7" s="335"/>
      <c r="K7" s="335" t="s">
        <v>27</v>
      </c>
      <c r="L7" s="335"/>
      <c r="M7" s="335"/>
      <c r="N7" s="335"/>
      <c r="O7" s="335"/>
      <c r="P7" s="335"/>
      <c r="Q7" s="335"/>
      <c r="R7" s="205"/>
    </row>
    <row r="8" spans="2:18" ht="20.100000000000001" customHeight="1">
      <c r="B8" s="204"/>
      <c r="C8" s="47">
        <v>1</v>
      </c>
      <c r="D8" s="258">
        <v>20250901</v>
      </c>
      <c r="E8" s="258">
        <v>20260731</v>
      </c>
      <c r="F8" s="185">
        <v>1625000</v>
      </c>
      <c r="G8" s="388">
        <v>3700000</v>
      </c>
      <c r="H8" s="389"/>
      <c r="I8" s="386" t="str">
        <f>IF(G8&lt;기본정보!$V$23,"부적합", "적합")</f>
        <v>적합</v>
      </c>
      <c r="J8" s="386"/>
      <c r="K8" s="390" t="s">
        <v>473</v>
      </c>
      <c r="L8" s="390"/>
      <c r="M8" s="390"/>
      <c r="N8" s="390"/>
      <c r="O8" s="390"/>
      <c r="P8" s="390"/>
      <c r="Q8" s="390"/>
      <c r="R8" s="205"/>
    </row>
    <row r="9" spans="2:18" ht="20.100000000000001" customHeight="1">
      <c r="B9" s="204"/>
      <c r="C9" s="47">
        <v>2</v>
      </c>
      <c r="D9" s="258"/>
      <c r="E9" s="258"/>
      <c r="F9" s="185" t="s">
        <v>461</v>
      </c>
      <c r="G9" s="388"/>
      <c r="H9" s="389"/>
      <c r="I9" s="386" t="str">
        <f>IF(G9&lt;기본정보!$V$23,"부적합", "적합")</f>
        <v>부적합</v>
      </c>
      <c r="J9" s="386"/>
      <c r="K9" s="390"/>
      <c r="L9" s="390"/>
      <c r="M9" s="390"/>
      <c r="N9" s="390"/>
      <c r="O9" s="390"/>
      <c r="P9" s="390"/>
      <c r="Q9" s="390"/>
      <c r="R9" s="205"/>
    </row>
    <row r="10" spans="2:18" ht="20.100000000000001" customHeight="1">
      <c r="B10" s="204"/>
      <c r="C10" s="47">
        <v>3</v>
      </c>
      <c r="D10" s="186"/>
      <c r="E10" s="186"/>
      <c r="F10" s="185"/>
      <c r="G10" s="385"/>
      <c r="H10" s="385"/>
      <c r="I10" s="386" t="str">
        <f>IF(G10&lt;기본정보!$V$23,"부적합", "적합")</f>
        <v>부적합</v>
      </c>
      <c r="J10" s="386"/>
      <c r="K10" s="390"/>
      <c r="L10" s="390"/>
      <c r="M10" s="390"/>
      <c r="N10" s="390"/>
      <c r="O10" s="390"/>
      <c r="P10" s="390"/>
      <c r="Q10" s="390"/>
      <c r="R10" s="205"/>
    </row>
    <row r="11" spans="2:18" ht="20.100000000000001" customHeight="1">
      <c r="B11" s="204"/>
      <c r="C11" s="47">
        <v>4</v>
      </c>
      <c r="D11" s="199"/>
      <c r="E11" s="199"/>
      <c r="F11" s="185"/>
      <c r="G11" s="385"/>
      <c r="H11" s="385"/>
      <c r="I11" s="386" t="str">
        <f>IF(G11&lt;기본정보!$V$23,"부적합", "적합")</f>
        <v>부적합</v>
      </c>
      <c r="J11" s="386"/>
      <c r="K11" s="390"/>
      <c r="L11" s="390"/>
      <c r="M11" s="390"/>
      <c r="N11" s="390"/>
      <c r="O11" s="390"/>
      <c r="P11" s="390"/>
      <c r="Q11" s="390"/>
      <c r="R11" s="205"/>
    </row>
    <row r="12" spans="2:18" ht="20.100000000000001" customHeight="1">
      <c r="B12" s="204"/>
      <c r="C12" s="47">
        <v>5</v>
      </c>
      <c r="D12" s="199"/>
      <c r="E12" s="199"/>
      <c r="F12" s="185"/>
      <c r="G12" s="385"/>
      <c r="H12" s="385"/>
      <c r="I12" s="386" t="str">
        <f>IF(G12&lt;기본정보!$V$23,"부적합", "적합")</f>
        <v>부적합</v>
      </c>
      <c r="J12" s="386"/>
      <c r="K12" s="390"/>
      <c r="L12" s="390"/>
      <c r="M12" s="390"/>
      <c r="N12" s="390"/>
      <c r="O12" s="390"/>
      <c r="P12" s="390"/>
      <c r="Q12" s="390"/>
      <c r="R12" s="205"/>
    </row>
    <row r="13" spans="2:18" ht="20.100000000000001" customHeight="1">
      <c r="B13" s="204"/>
      <c r="C13" s="47">
        <v>6</v>
      </c>
      <c r="D13" s="199"/>
      <c r="E13" s="199"/>
      <c r="F13" s="185"/>
      <c r="G13" s="385"/>
      <c r="H13" s="385"/>
      <c r="I13" s="386" t="str">
        <f>IF(G13&lt;기본정보!$V$23,"부적합", "적합")</f>
        <v>부적합</v>
      </c>
      <c r="J13" s="386"/>
      <c r="K13" s="390"/>
      <c r="L13" s="390"/>
      <c r="M13" s="390"/>
      <c r="N13" s="390"/>
      <c r="O13" s="390"/>
      <c r="P13" s="390"/>
      <c r="Q13" s="390"/>
      <c r="R13" s="205"/>
    </row>
    <row r="14" spans="2:18" ht="20.100000000000001" customHeight="1">
      <c r="B14" s="204"/>
      <c r="C14" s="47">
        <v>7</v>
      </c>
      <c r="D14" s="199"/>
      <c r="E14" s="199"/>
      <c r="F14" s="185"/>
      <c r="G14" s="385"/>
      <c r="H14" s="385"/>
      <c r="I14" s="386" t="str">
        <f>IF(G14&lt;기본정보!$V$23,"부적합", "적합")</f>
        <v>부적합</v>
      </c>
      <c r="J14" s="386"/>
      <c r="K14" s="390"/>
      <c r="L14" s="390"/>
      <c r="M14" s="390"/>
      <c r="N14" s="390"/>
      <c r="O14" s="390"/>
      <c r="P14" s="390"/>
      <c r="Q14" s="390"/>
      <c r="R14" s="205"/>
    </row>
    <row r="15" spans="2:18" ht="20.100000000000001" customHeight="1">
      <c r="B15" s="204"/>
      <c r="C15" s="47">
        <v>8</v>
      </c>
      <c r="D15" s="199"/>
      <c r="E15" s="199"/>
      <c r="F15" s="185"/>
      <c r="G15" s="385"/>
      <c r="H15" s="385"/>
      <c r="I15" s="386" t="str">
        <f>IF(G15&lt;기본정보!$V$23,"부적합", "적합")</f>
        <v>부적합</v>
      </c>
      <c r="J15" s="386"/>
      <c r="K15" s="390"/>
      <c r="L15" s="390"/>
      <c r="M15" s="390"/>
      <c r="N15" s="390"/>
      <c r="O15" s="390"/>
      <c r="P15" s="390"/>
      <c r="Q15" s="390"/>
      <c r="R15" s="205"/>
    </row>
    <row r="16" spans="2:18" ht="20.100000000000001" customHeight="1">
      <c r="B16" s="204"/>
      <c r="C16" s="206"/>
      <c r="D16" s="206"/>
      <c r="E16" s="206"/>
      <c r="F16" s="206"/>
      <c r="G16" s="206"/>
      <c r="H16" s="206"/>
      <c r="I16" s="206"/>
      <c r="J16" s="206"/>
      <c r="K16" s="206"/>
      <c r="L16" s="206"/>
      <c r="M16" s="206"/>
      <c r="N16" s="206"/>
      <c r="O16" s="206"/>
      <c r="P16" s="206"/>
      <c r="Q16" s="206"/>
      <c r="R16" s="205"/>
    </row>
    <row r="17" spans="2:27" ht="20.100000000000001" customHeight="1">
      <c r="B17" s="204"/>
      <c r="C17" s="373" t="s">
        <v>417</v>
      </c>
      <c r="D17" s="373"/>
      <c r="E17" s="373"/>
      <c r="F17" s="373"/>
      <c r="G17" s="373"/>
      <c r="H17" s="373"/>
      <c r="I17" s="373"/>
      <c r="J17" s="373"/>
      <c r="K17" s="373"/>
      <c r="L17" s="373"/>
      <c r="M17" s="373"/>
      <c r="N17" s="373"/>
      <c r="O17" s="373"/>
      <c r="P17" s="373"/>
      <c r="Q17" s="373"/>
      <c r="R17" s="205"/>
    </row>
    <row r="18" spans="2:27" ht="20.100000000000001" customHeight="1">
      <c r="B18" s="204"/>
      <c r="C18" s="180" t="s">
        <v>42</v>
      </c>
      <c r="D18" s="364" t="s">
        <v>160</v>
      </c>
      <c r="E18" s="364"/>
      <c r="F18" s="364"/>
      <c r="G18" s="364"/>
      <c r="H18" s="371" t="s">
        <v>19</v>
      </c>
      <c r="I18" s="372"/>
      <c r="J18" s="197" t="s">
        <v>156</v>
      </c>
      <c r="K18" s="335" t="s">
        <v>22</v>
      </c>
      <c r="L18" s="335"/>
      <c r="M18" s="335" t="s">
        <v>157</v>
      </c>
      <c r="N18" s="335"/>
      <c r="O18" s="180" t="s">
        <v>158</v>
      </c>
      <c r="P18" s="335" t="s">
        <v>159</v>
      </c>
      <c r="Q18" s="335"/>
      <c r="R18" s="205"/>
    </row>
    <row r="19" spans="2:27" ht="20.100000000000001" customHeight="1">
      <c r="B19" s="204"/>
      <c r="C19" s="47">
        <v>1</v>
      </c>
      <c r="D19" s="365" t="s">
        <v>462</v>
      </c>
      <c r="E19" s="365"/>
      <c r="F19" s="365"/>
      <c r="G19" s="365"/>
      <c r="H19" s="370" t="s">
        <v>463</v>
      </c>
      <c r="I19" s="370"/>
      <c r="J19" s="257" t="s">
        <v>464</v>
      </c>
      <c r="K19" s="369" t="s">
        <v>465</v>
      </c>
      <c r="L19" s="369"/>
      <c r="M19" s="383">
        <v>20250101</v>
      </c>
      <c r="N19" s="383"/>
      <c r="O19" s="258">
        <v>20251231</v>
      </c>
      <c r="P19" s="384">
        <v>95000000</v>
      </c>
      <c r="Q19" s="384"/>
      <c r="R19" s="205"/>
    </row>
    <row r="20" spans="2:27" ht="20.100000000000001" customHeight="1">
      <c r="B20" s="204"/>
      <c r="C20" s="47">
        <v>2</v>
      </c>
      <c r="D20" s="365" t="s">
        <v>466</v>
      </c>
      <c r="E20" s="365"/>
      <c r="F20" s="365"/>
      <c r="G20" s="365"/>
      <c r="H20" s="370" t="s">
        <v>467</v>
      </c>
      <c r="I20" s="370"/>
      <c r="J20" s="257" t="s">
        <v>468</v>
      </c>
      <c r="K20" s="369" t="s">
        <v>469</v>
      </c>
      <c r="L20" s="369"/>
      <c r="M20" s="383">
        <v>20250501</v>
      </c>
      <c r="N20" s="383"/>
      <c r="O20" s="258">
        <v>20260430</v>
      </c>
      <c r="P20" s="384">
        <v>300000000</v>
      </c>
      <c r="Q20" s="384"/>
      <c r="R20" s="205"/>
    </row>
    <row r="21" spans="2:27" ht="20.100000000000001" customHeight="1">
      <c r="B21" s="204"/>
      <c r="C21" s="47">
        <v>3</v>
      </c>
      <c r="D21" s="365"/>
      <c r="E21" s="365"/>
      <c r="F21" s="365"/>
      <c r="G21" s="365"/>
      <c r="H21" s="370"/>
      <c r="I21" s="370"/>
      <c r="J21" s="196"/>
      <c r="K21" s="369"/>
      <c r="L21" s="369"/>
      <c r="M21" s="383"/>
      <c r="N21" s="383"/>
      <c r="O21" s="186"/>
      <c r="P21" s="384"/>
      <c r="Q21" s="384"/>
      <c r="R21" s="205"/>
    </row>
    <row r="22" spans="2:27" ht="20.100000000000001" customHeight="1">
      <c r="B22" s="204"/>
      <c r="C22" s="47">
        <v>4</v>
      </c>
      <c r="D22" s="365"/>
      <c r="E22" s="365"/>
      <c r="F22" s="365"/>
      <c r="G22" s="365"/>
      <c r="H22" s="370"/>
      <c r="I22" s="370"/>
      <c r="J22" s="196"/>
      <c r="K22" s="369"/>
      <c r="L22" s="369"/>
      <c r="M22" s="383"/>
      <c r="N22" s="383"/>
      <c r="O22" s="186"/>
      <c r="P22" s="384"/>
      <c r="Q22" s="384"/>
      <c r="R22" s="205"/>
    </row>
    <row r="23" spans="2:27" ht="20.100000000000001" customHeight="1">
      <c r="B23" s="204"/>
      <c r="C23" s="47">
        <v>5</v>
      </c>
      <c r="D23" s="365"/>
      <c r="E23" s="365"/>
      <c r="F23" s="365"/>
      <c r="G23" s="365"/>
      <c r="H23" s="370"/>
      <c r="I23" s="370"/>
      <c r="J23" s="196"/>
      <c r="K23" s="369"/>
      <c r="L23" s="369"/>
      <c r="M23" s="383"/>
      <c r="N23" s="383"/>
      <c r="O23" s="186"/>
      <c r="P23" s="384"/>
      <c r="Q23" s="384"/>
      <c r="R23" s="205"/>
    </row>
    <row r="24" spans="2:27" ht="20.100000000000001" customHeight="1">
      <c r="B24" s="204"/>
      <c r="C24" s="47">
        <v>6</v>
      </c>
      <c r="D24" s="365"/>
      <c r="E24" s="365"/>
      <c r="F24" s="365"/>
      <c r="G24" s="365"/>
      <c r="H24" s="370"/>
      <c r="I24" s="370"/>
      <c r="J24" s="196"/>
      <c r="K24" s="369"/>
      <c r="L24" s="369"/>
      <c r="M24" s="383"/>
      <c r="N24" s="383"/>
      <c r="O24" s="186"/>
      <c r="P24" s="384"/>
      <c r="Q24" s="384"/>
      <c r="R24" s="205"/>
    </row>
    <row r="25" spans="2:27" ht="20.100000000000001" customHeight="1">
      <c r="B25" s="204"/>
      <c r="C25" s="47">
        <v>7</v>
      </c>
      <c r="D25" s="365"/>
      <c r="E25" s="365"/>
      <c r="F25" s="365"/>
      <c r="G25" s="365"/>
      <c r="H25" s="370"/>
      <c r="I25" s="370"/>
      <c r="J25" s="196"/>
      <c r="K25" s="369"/>
      <c r="L25" s="369"/>
      <c r="M25" s="383"/>
      <c r="N25" s="383"/>
      <c r="O25" s="186"/>
      <c r="P25" s="384"/>
      <c r="Q25" s="384"/>
      <c r="R25" s="205"/>
    </row>
    <row r="26" spans="2:27" ht="20.100000000000001" customHeight="1">
      <c r="B26" s="204"/>
      <c r="C26" s="47">
        <v>8</v>
      </c>
      <c r="D26" s="365"/>
      <c r="E26" s="365"/>
      <c r="F26" s="365"/>
      <c r="G26" s="365"/>
      <c r="H26" s="370"/>
      <c r="I26" s="370"/>
      <c r="J26" s="196"/>
      <c r="K26" s="369"/>
      <c r="L26" s="369"/>
      <c r="M26" s="383"/>
      <c r="N26" s="383"/>
      <c r="O26" s="186"/>
      <c r="P26" s="384"/>
      <c r="Q26" s="384"/>
      <c r="R26" s="205"/>
    </row>
    <row r="27" spans="2:27" ht="20.100000000000001" customHeight="1">
      <c r="B27" s="204"/>
      <c r="C27" s="47">
        <v>9</v>
      </c>
      <c r="D27" s="365"/>
      <c r="E27" s="365"/>
      <c r="F27" s="365"/>
      <c r="G27" s="365"/>
      <c r="H27" s="370"/>
      <c r="I27" s="370"/>
      <c r="J27" s="196"/>
      <c r="K27" s="369"/>
      <c r="L27" s="369"/>
      <c r="M27" s="383"/>
      <c r="N27" s="383"/>
      <c r="O27" s="186"/>
      <c r="P27" s="384"/>
      <c r="Q27" s="384"/>
      <c r="R27" s="205"/>
    </row>
    <row r="28" spans="2:27" ht="20.100000000000001" customHeight="1">
      <c r="B28" s="204"/>
      <c r="C28" s="47">
        <v>10</v>
      </c>
      <c r="D28" s="365"/>
      <c r="E28" s="365"/>
      <c r="F28" s="365"/>
      <c r="G28" s="365"/>
      <c r="H28" s="370"/>
      <c r="I28" s="370"/>
      <c r="J28" s="196"/>
      <c r="K28" s="369"/>
      <c r="L28" s="369"/>
      <c r="M28" s="383"/>
      <c r="N28" s="383"/>
      <c r="O28" s="186"/>
      <c r="P28" s="384"/>
      <c r="Q28" s="384"/>
      <c r="R28" s="205"/>
    </row>
    <row r="29" spans="2:27" ht="20.100000000000001" customHeight="1">
      <c r="B29" s="204"/>
      <c r="C29" s="206"/>
      <c r="D29" s="206"/>
      <c r="E29" s="206"/>
      <c r="F29" s="206"/>
      <c r="G29" s="206"/>
      <c r="H29" s="206"/>
      <c r="I29" s="206"/>
      <c r="J29" s="206"/>
      <c r="K29" s="206"/>
      <c r="L29" s="206"/>
      <c r="M29" s="206"/>
      <c r="N29" s="206"/>
      <c r="O29" s="206"/>
      <c r="P29" s="206"/>
      <c r="Q29" s="206"/>
      <c r="R29" s="205"/>
    </row>
    <row r="30" spans="2:27" ht="20.100000000000001" customHeight="1">
      <c r="B30" s="204"/>
      <c r="C30" s="373" t="s">
        <v>368</v>
      </c>
      <c r="D30" s="373"/>
      <c r="E30" s="373"/>
      <c r="F30" s="373"/>
      <c r="G30" s="373"/>
      <c r="H30" s="373"/>
      <c r="I30" s="373"/>
      <c r="J30" s="373"/>
      <c r="K30" s="373"/>
      <c r="L30" s="373"/>
      <c r="M30" s="373"/>
      <c r="N30" s="373"/>
      <c r="O30" s="373"/>
      <c r="P30" s="373"/>
      <c r="Q30" s="373"/>
      <c r="R30" s="205"/>
    </row>
    <row r="31" spans="2:27" ht="20.100000000000001" customHeight="1">
      <c r="B31" s="204"/>
      <c r="C31" s="381" t="s">
        <v>416</v>
      </c>
      <c r="D31" s="373"/>
      <c r="E31" s="373"/>
      <c r="F31" s="373"/>
      <c r="G31" s="373"/>
      <c r="H31" s="373"/>
      <c r="I31" s="373"/>
      <c r="J31" s="373"/>
      <c r="K31" s="373"/>
      <c r="L31" s="382"/>
      <c r="M31" s="380" t="s">
        <v>415</v>
      </c>
      <c r="N31" s="380"/>
      <c r="O31" s="380"/>
      <c r="P31" s="379" t="str">
        <f>IF(IFERROR(계산!F2,0)+IFERROR(계산!F3,0)+IFERROR(계산!F4,0)+IFERROR(계산!F5,0)+IFERROR(계산!F6,0)+IFERROR(계산!F7,0)+IFERROR(계산!F8,0)+IFERROR(계산!F9,0)=IFERROR('인건비계산(자동)'!E10*'인건비계산(자동)'!I10,0)+IFERROR('인건비계산(자동)'!E11*'인건비계산(자동)'!I11,0)+IFERROR('인건비계산(자동)'!E12*'인건비계산(자동)'!I12,0)+IFERROR('인건비계산(자동)'!E13*'인건비계산(자동)'!I13,0)+IFERROR('인건비계산(자동)'!E14*'인건비계산(자동)'!I14,0)+IFERROR('인건비계산(자동)'!E15*'인건비계산(자동)'!I15,0)+IFERROR('인건비계산(자동)'!E16*'인건비계산(자동)'!I16,0)+IFERROR('인건비계산(자동)'!E17*'인건비계산(자동)'!I17,0)+IFERROR('인건비계산(자동)'!E18*'인건비계산(자동)'!I18,0)+IFERROR('인건비계산(자동)'!E19*'인건비계산(자동)'!I19,0)+IFERROR('인건비계산(자동)'!E20*'인건비계산(자동)'!I20,0)+IFERROR('인건비계산(자동)'!E21*'인건비계산(자동)'!I21,0)+IFERROR('인건비계산(자동)'!E22*'인건비계산(자동)'!I22,0)+IFERROR('인건비계산(자동)'!E23*'인건비계산(자동)'!I23,0)+IFERROR('인건비계산(자동)'!E24*'인건비계산(자동)'!I24,0),"편성액 일치","편성액 불일치")</f>
        <v>편성액 불일치</v>
      </c>
      <c r="Q31" s="379"/>
      <c r="R31" s="205"/>
      <c r="AA31" s="157"/>
    </row>
    <row r="32" spans="2:27" ht="20.100000000000001" customHeight="1">
      <c r="B32" s="204"/>
      <c r="C32" s="373"/>
      <c r="D32" s="373"/>
      <c r="E32" s="373"/>
      <c r="F32" s="373"/>
      <c r="G32" s="373"/>
      <c r="H32" s="373"/>
      <c r="I32" s="373"/>
      <c r="J32" s="373"/>
      <c r="K32" s="373"/>
      <c r="L32" s="373"/>
      <c r="M32" s="373"/>
      <c r="N32" s="373"/>
      <c r="O32" s="373"/>
      <c r="P32" s="373"/>
      <c r="Q32" s="373"/>
      <c r="R32" s="205"/>
    </row>
    <row r="33" spans="2:18" ht="20.100000000000001" customHeight="1">
      <c r="B33" s="204"/>
      <c r="C33" s="180" t="s">
        <v>42</v>
      </c>
      <c r="D33" s="335" t="s">
        <v>160</v>
      </c>
      <c r="E33" s="335"/>
      <c r="F33" s="335"/>
      <c r="G33" s="335"/>
      <c r="H33" s="335"/>
      <c r="I33" s="335"/>
      <c r="J33" s="335"/>
      <c r="K33" s="335"/>
      <c r="L33" s="335"/>
      <c r="M33" s="335" t="s">
        <v>408</v>
      </c>
      <c r="N33" s="335"/>
      <c r="O33" s="198" t="s">
        <v>409</v>
      </c>
      <c r="P33" s="335" t="s">
        <v>84</v>
      </c>
      <c r="Q33" s="335"/>
      <c r="R33" s="205"/>
    </row>
    <row r="34" spans="2:18" ht="20.100000000000001" customHeight="1">
      <c r="B34" s="204"/>
      <c r="C34" s="47">
        <v>1</v>
      </c>
      <c r="D34" s="366" t="s">
        <v>470</v>
      </c>
      <c r="E34" s="367"/>
      <c r="F34" s="367"/>
      <c r="G34" s="367"/>
      <c r="H34" s="367"/>
      <c r="I34" s="367"/>
      <c r="J34" s="367"/>
      <c r="K34" s="367"/>
      <c r="L34" s="368"/>
      <c r="M34" s="374">
        <v>20250901</v>
      </c>
      <c r="N34" s="375"/>
      <c r="O34" s="187">
        <v>20260731</v>
      </c>
      <c r="P34" s="377">
        <v>1625000</v>
      </c>
      <c r="Q34" s="378"/>
      <c r="R34" s="205"/>
    </row>
    <row r="35" spans="2:18" ht="20.100000000000001" customHeight="1">
      <c r="B35" s="204"/>
      <c r="C35" s="47">
        <v>2</v>
      </c>
      <c r="D35" s="366" t="s">
        <v>470</v>
      </c>
      <c r="E35" s="367"/>
      <c r="F35" s="367"/>
      <c r="G35" s="367"/>
      <c r="H35" s="367"/>
      <c r="I35" s="367"/>
      <c r="J35" s="367"/>
      <c r="K35" s="367"/>
      <c r="L35" s="368"/>
      <c r="M35" s="374">
        <v>20250601</v>
      </c>
      <c r="N35" s="375"/>
      <c r="O35" s="187">
        <v>20250630</v>
      </c>
      <c r="P35" s="377">
        <v>7000000</v>
      </c>
      <c r="Q35" s="378"/>
      <c r="R35" s="205"/>
    </row>
    <row r="36" spans="2:18" ht="20.100000000000001" customHeight="1">
      <c r="B36" s="204"/>
      <c r="C36" s="47">
        <v>3</v>
      </c>
      <c r="D36" s="366" t="s">
        <v>470</v>
      </c>
      <c r="E36" s="367"/>
      <c r="F36" s="367"/>
      <c r="G36" s="367"/>
      <c r="H36" s="367"/>
      <c r="I36" s="367"/>
      <c r="J36" s="367"/>
      <c r="K36" s="367"/>
      <c r="L36" s="368"/>
      <c r="M36" s="374">
        <v>20250701</v>
      </c>
      <c r="N36" s="375"/>
      <c r="O36" s="187">
        <v>20250831</v>
      </c>
      <c r="P36" s="377">
        <v>7000000</v>
      </c>
      <c r="Q36" s="378"/>
      <c r="R36" s="205"/>
    </row>
    <row r="37" spans="2:18" ht="20.100000000000001" customHeight="1">
      <c r="B37" s="204"/>
      <c r="C37" s="47">
        <v>4</v>
      </c>
      <c r="D37" s="366" t="s">
        <v>470</v>
      </c>
      <c r="E37" s="367"/>
      <c r="F37" s="367"/>
      <c r="G37" s="367"/>
      <c r="H37" s="367"/>
      <c r="I37" s="367"/>
      <c r="J37" s="367"/>
      <c r="K37" s="367"/>
      <c r="L37" s="368"/>
      <c r="M37" s="374">
        <v>20250901</v>
      </c>
      <c r="N37" s="375"/>
      <c r="O37" s="187">
        <v>20251031</v>
      </c>
      <c r="P37" s="377">
        <v>7000000</v>
      </c>
      <c r="Q37" s="378"/>
      <c r="R37" s="205"/>
    </row>
    <row r="38" spans="2:18" ht="20.100000000000001" customHeight="1">
      <c r="B38" s="204"/>
      <c r="C38" s="47">
        <v>5</v>
      </c>
      <c r="D38" s="366" t="s">
        <v>470</v>
      </c>
      <c r="E38" s="367"/>
      <c r="F38" s="367"/>
      <c r="G38" s="367"/>
      <c r="H38" s="367"/>
      <c r="I38" s="367"/>
      <c r="J38" s="367"/>
      <c r="K38" s="367"/>
      <c r="L38" s="368"/>
      <c r="M38" s="374">
        <v>20251101</v>
      </c>
      <c r="N38" s="375"/>
      <c r="O38" s="187">
        <v>20251231</v>
      </c>
      <c r="P38" s="377">
        <v>7000000</v>
      </c>
      <c r="Q38" s="378"/>
      <c r="R38" s="205"/>
    </row>
    <row r="39" spans="2:18" ht="20.100000000000001" customHeight="1">
      <c r="B39" s="204"/>
      <c r="C39" s="47">
        <v>6</v>
      </c>
      <c r="D39" s="366"/>
      <c r="E39" s="367"/>
      <c r="F39" s="367"/>
      <c r="G39" s="367"/>
      <c r="H39" s="367"/>
      <c r="I39" s="367"/>
      <c r="J39" s="367"/>
      <c r="K39" s="367"/>
      <c r="L39" s="368"/>
      <c r="M39" s="374"/>
      <c r="N39" s="375"/>
      <c r="O39" s="187"/>
      <c r="P39" s="377"/>
      <c r="Q39" s="378"/>
      <c r="R39" s="205"/>
    </row>
    <row r="40" spans="2:18" ht="20.100000000000001" customHeight="1">
      <c r="B40" s="204"/>
      <c r="C40" s="47">
        <v>7</v>
      </c>
      <c r="D40" s="366"/>
      <c r="E40" s="367"/>
      <c r="F40" s="367"/>
      <c r="G40" s="367"/>
      <c r="H40" s="367"/>
      <c r="I40" s="367"/>
      <c r="J40" s="367"/>
      <c r="K40" s="367"/>
      <c r="L40" s="368"/>
      <c r="M40" s="374"/>
      <c r="N40" s="375"/>
      <c r="O40" s="187"/>
      <c r="P40" s="377"/>
      <c r="Q40" s="378"/>
      <c r="R40" s="205"/>
    </row>
    <row r="41" spans="2:18" ht="20.100000000000001" customHeight="1">
      <c r="B41" s="204"/>
      <c r="C41" s="47">
        <v>8</v>
      </c>
      <c r="D41" s="366"/>
      <c r="E41" s="367"/>
      <c r="F41" s="367"/>
      <c r="G41" s="367"/>
      <c r="H41" s="367"/>
      <c r="I41" s="367"/>
      <c r="J41" s="367"/>
      <c r="K41" s="367"/>
      <c r="L41" s="368"/>
      <c r="M41" s="374"/>
      <c r="N41" s="375"/>
      <c r="O41" s="187"/>
      <c r="P41" s="377"/>
      <c r="Q41" s="378"/>
      <c r="R41" s="205"/>
    </row>
    <row r="42" spans="2:18" ht="20.100000000000001" customHeight="1">
      <c r="B42" s="204"/>
      <c r="C42" s="47">
        <v>9</v>
      </c>
      <c r="D42" s="366"/>
      <c r="E42" s="367"/>
      <c r="F42" s="367"/>
      <c r="G42" s="367"/>
      <c r="H42" s="367"/>
      <c r="I42" s="367"/>
      <c r="J42" s="367"/>
      <c r="K42" s="367"/>
      <c r="L42" s="368"/>
      <c r="M42" s="374"/>
      <c r="N42" s="375"/>
      <c r="O42" s="187"/>
      <c r="P42" s="376">
        <v>0</v>
      </c>
      <c r="Q42" s="376"/>
      <c r="R42" s="205"/>
    </row>
    <row r="43" spans="2:18" ht="20.100000000000001" customHeight="1">
      <c r="B43" s="204"/>
      <c r="C43" s="47">
        <v>10</v>
      </c>
      <c r="D43" s="366"/>
      <c r="E43" s="367"/>
      <c r="F43" s="367"/>
      <c r="G43" s="367"/>
      <c r="H43" s="367"/>
      <c r="I43" s="367"/>
      <c r="J43" s="367"/>
      <c r="K43" s="367"/>
      <c r="L43" s="368"/>
      <c r="M43" s="374"/>
      <c r="N43" s="375"/>
      <c r="O43" s="187"/>
      <c r="P43" s="376">
        <v>0</v>
      </c>
      <c r="Q43" s="376"/>
      <c r="R43" s="205"/>
    </row>
    <row r="44" spans="2:18" ht="20.100000000000001" customHeight="1" thickBot="1">
      <c r="B44" s="207"/>
      <c r="C44" s="208"/>
      <c r="D44" s="363"/>
      <c r="E44" s="363"/>
      <c r="F44" s="363"/>
      <c r="G44" s="363"/>
      <c r="H44" s="363"/>
      <c r="I44" s="363"/>
      <c r="J44" s="363"/>
      <c r="K44" s="363"/>
      <c r="L44" s="363"/>
      <c r="M44" s="208"/>
      <c r="N44" s="208"/>
      <c r="O44" s="208"/>
      <c r="P44" s="208"/>
      <c r="Q44" s="208"/>
      <c r="R44" s="209"/>
    </row>
  </sheetData>
  <mergeCells count="119">
    <mergeCell ref="B2:R2"/>
    <mergeCell ref="B4:Q4"/>
    <mergeCell ref="I10:J10"/>
    <mergeCell ref="G11:H11"/>
    <mergeCell ref="I11:J11"/>
    <mergeCell ref="G12:H12"/>
    <mergeCell ref="I12:J12"/>
    <mergeCell ref="G13:H13"/>
    <mergeCell ref="I13:J13"/>
    <mergeCell ref="G7:H7"/>
    <mergeCell ref="I7:J7"/>
    <mergeCell ref="K7:Q7"/>
    <mergeCell ref="G8:H8"/>
    <mergeCell ref="I8:J8"/>
    <mergeCell ref="K8:Q15"/>
    <mergeCell ref="G9:H9"/>
    <mergeCell ref="I9:J9"/>
    <mergeCell ref="G10:H10"/>
    <mergeCell ref="C6:E6"/>
    <mergeCell ref="F6:H6"/>
    <mergeCell ref="M19:N19"/>
    <mergeCell ref="P19:Q19"/>
    <mergeCell ref="K20:L20"/>
    <mergeCell ref="M20:N20"/>
    <mergeCell ref="P20:Q20"/>
    <mergeCell ref="G14:H14"/>
    <mergeCell ref="I14:J14"/>
    <mergeCell ref="G15:H15"/>
    <mergeCell ref="I15:J15"/>
    <mergeCell ref="C17:Q17"/>
    <mergeCell ref="K18:L18"/>
    <mergeCell ref="M18:N18"/>
    <mergeCell ref="P18:Q18"/>
    <mergeCell ref="M23:N23"/>
    <mergeCell ref="P23:Q23"/>
    <mergeCell ref="K24:L24"/>
    <mergeCell ref="M24:N24"/>
    <mergeCell ref="P24:Q24"/>
    <mergeCell ref="K21:L21"/>
    <mergeCell ref="M21:N21"/>
    <mergeCell ref="P21:Q21"/>
    <mergeCell ref="K22:L22"/>
    <mergeCell ref="M22:N22"/>
    <mergeCell ref="P22:Q22"/>
    <mergeCell ref="M27:N27"/>
    <mergeCell ref="P27:Q27"/>
    <mergeCell ref="K28:L28"/>
    <mergeCell ref="M28:N28"/>
    <mergeCell ref="P28:Q28"/>
    <mergeCell ref="K25:L25"/>
    <mergeCell ref="M25:N25"/>
    <mergeCell ref="P25:Q25"/>
    <mergeCell ref="K26:L26"/>
    <mergeCell ref="M26:N26"/>
    <mergeCell ref="P26:Q26"/>
    <mergeCell ref="P38:Q38"/>
    <mergeCell ref="D35:L35"/>
    <mergeCell ref="M35:N35"/>
    <mergeCell ref="P35:Q35"/>
    <mergeCell ref="D36:L36"/>
    <mergeCell ref="M36:N36"/>
    <mergeCell ref="P36:Q36"/>
    <mergeCell ref="C30:Q30"/>
    <mergeCell ref="D33:L33"/>
    <mergeCell ref="M33:N33"/>
    <mergeCell ref="P33:Q33"/>
    <mergeCell ref="D34:L34"/>
    <mergeCell ref="M34:N34"/>
    <mergeCell ref="P34:Q34"/>
    <mergeCell ref="M31:O31"/>
    <mergeCell ref="C31:L31"/>
    <mergeCell ref="M43:N43"/>
    <mergeCell ref="P43:Q43"/>
    <mergeCell ref="D27:G27"/>
    <mergeCell ref="D28:G28"/>
    <mergeCell ref="H19:I19"/>
    <mergeCell ref="H20:I20"/>
    <mergeCell ref="D41:L41"/>
    <mergeCell ref="M41:N41"/>
    <mergeCell ref="P41:Q41"/>
    <mergeCell ref="D42:L42"/>
    <mergeCell ref="M42:N42"/>
    <mergeCell ref="P42:Q42"/>
    <mergeCell ref="D39:L39"/>
    <mergeCell ref="M39:N39"/>
    <mergeCell ref="P39:Q39"/>
    <mergeCell ref="D40:L40"/>
    <mergeCell ref="M40:N40"/>
    <mergeCell ref="P40:Q40"/>
    <mergeCell ref="D37:L37"/>
    <mergeCell ref="M37:N37"/>
    <mergeCell ref="P37:Q37"/>
    <mergeCell ref="D38:L38"/>
    <mergeCell ref="M38:N38"/>
    <mergeCell ref="P31:Q31"/>
    <mergeCell ref="D44:L44"/>
    <mergeCell ref="D18:G18"/>
    <mergeCell ref="D19:G19"/>
    <mergeCell ref="D20:G20"/>
    <mergeCell ref="D21:G21"/>
    <mergeCell ref="D22:G22"/>
    <mergeCell ref="D23:G23"/>
    <mergeCell ref="D24:G24"/>
    <mergeCell ref="D25:G25"/>
    <mergeCell ref="D26:G26"/>
    <mergeCell ref="D43:L43"/>
    <mergeCell ref="K27:L27"/>
    <mergeCell ref="K23:L23"/>
    <mergeCell ref="K19:L19"/>
    <mergeCell ref="H27:I27"/>
    <mergeCell ref="H28:I28"/>
    <mergeCell ref="H18:I18"/>
    <mergeCell ref="H21:I21"/>
    <mergeCell ref="H22:I22"/>
    <mergeCell ref="H23:I23"/>
    <mergeCell ref="H24:I24"/>
    <mergeCell ref="H25:I25"/>
    <mergeCell ref="H26:I26"/>
    <mergeCell ref="C32:Q32"/>
  </mergeCells>
  <phoneticPr fontId="1" type="noConversion"/>
  <conditionalFormatting sqref="I8:J15">
    <cfRule type="containsText" dxfId="6" priority="2" operator="containsText" text="부적합">
      <formula>NOT(ISERROR(SEARCH("부적합",I8)))</formula>
    </cfRule>
  </conditionalFormatting>
  <conditionalFormatting sqref="P31:Q31">
    <cfRule type="containsText" dxfId="5" priority="1" operator="containsText" text="편성액 불일치">
      <formula>NOT(ISERROR(SEARCH("편성액 불일치",P31)))</formula>
    </cfRule>
  </conditionalFormatting>
  <dataValidations disablePrompts="1" count="1">
    <dataValidation type="list" allowBlank="1" showInputMessage="1" showErrorMessage="1" sqref="D34:D43">
      <formula1>$D$19:$D$28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R75"/>
  <sheetViews>
    <sheetView showGridLines="0" zoomScale="115" zoomScaleNormal="115" zoomScaleSheetLayoutView="115" workbookViewId="0">
      <selection activeCell="A3" sqref="A3:K3"/>
    </sheetView>
  </sheetViews>
  <sheetFormatPr defaultRowHeight="20.100000000000001" customHeight="1"/>
  <cols>
    <col min="2" max="2" width="9.75" customWidth="1"/>
    <col min="4" max="4" width="10.5" customWidth="1"/>
    <col min="5" max="5" width="7.875" customWidth="1"/>
    <col min="6" max="6" width="2.5" customWidth="1"/>
    <col min="7" max="8" width="8.625" customWidth="1"/>
    <col min="9" max="9" width="6.875" customWidth="1"/>
    <col min="10" max="10" width="8.625" customWidth="1"/>
    <col min="11" max="11" width="9.625" customWidth="1"/>
    <col min="12" max="12" width="12.5" customWidth="1"/>
  </cols>
  <sheetData>
    <row r="1" spans="1:18" s="24" customFormat="1" ht="19.5" customHeight="1">
      <c r="A1" s="428" t="s">
        <v>118</v>
      </c>
      <c r="B1" s="428"/>
      <c r="C1" s="428"/>
      <c r="D1" s="428"/>
      <c r="E1" s="428"/>
      <c r="F1" s="428"/>
      <c r="G1" s="428"/>
      <c r="H1" s="428"/>
      <c r="I1" s="428"/>
      <c r="J1" s="428"/>
      <c r="K1" s="428"/>
      <c r="L1" s="46"/>
      <c r="M1" s="46"/>
      <c r="N1" s="46"/>
      <c r="O1" s="46"/>
      <c r="P1" s="46"/>
      <c r="Q1" s="46"/>
    </row>
    <row r="2" spans="1:18" ht="12" customHeight="1"/>
    <row r="3" spans="1:18" ht="33.75" customHeight="1">
      <c r="A3" s="417" t="str">
        <f>IF(기본정보!F15="연구원",종류!N1,종류!N2)</f>
        <v>부설연구소 연구자 ■ㆍ연구근접지원인력 □ 활용계획서</v>
      </c>
      <c r="B3" s="417"/>
      <c r="C3" s="417"/>
      <c r="D3" s="417"/>
      <c r="E3" s="417"/>
      <c r="F3" s="417"/>
      <c r="G3" s="417"/>
      <c r="H3" s="417"/>
      <c r="I3" s="417"/>
      <c r="J3" s="417"/>
      <c r="K3" s="417"/>
      <c r="L3" s="33"/>
      <c r="M3" s="33"/>
      <c r="N3" s="33"/>
      <c r="O3" s="33"/>
      <c r="P3" s="33"/>
      <c r="Q3" s="33"/>
      <c r="R3" s="33"/>
    </row>
    <row r="4" spans="1:18" ht="12" customHeight="1" thickBot="1"/>
    <row r="5" spans="1:18" ht="20.100000000000001" customHeight="1">
      <c r="A5" s="429" t="s">
        <v>120</v>
      </c>
      <c r="B5" s="430"/>
      <c r="C5" s="430"/>
      <c r="D5" s="430"/>
      <c r="E5" s="430" t="str">
        <f>기본정보!F14</f>
        <v>도시과학연구원</v>
      </c>
      <c r="F5" s="430"/>
      <c r="G5" s="430"/>
      <c r="H5" s="430"/>
      <c r="I5" s="430"/>
      <c r="J5" s="430"/>
      <c r="K5" s="431"/>
    </row>
    <row r="6" spans="1:18" ht="20.100000000000001" customHeight="1">
      <c r="A6" s="418" t="s">
        <v>141</v>
      </c>
      <c r="B6" s="400"/>
      <c r="C6" s="400"/>
      <c r="D6" s="400"/>
      <c r="E6" s="400"/>
      <c r="F6" s="400"/>
      <c r="G6" s="400"/>
      <c r="H6" s="400"/>
      <c r="I6" s="400"/>
      <c r="J6" s="400"/>
      <c r="K6" s="419"/>
    </row>
    <row r="7" spans="1:18" ht="20.100000000000001" customHeight="1">
      <c r="A7" s="418" t="s">
        <v>126</v>
      </c>
      <c r="B7" s="400"/>
      <c r="C7" s="400" t="s">
        <v>26</v>
      </c>
      <c r="D7" s="400"/>
      <c r="E7" s="399" t="str">
        <f>기본정보!F7</f>
        <v>홍길동</v>
      </c>
      <c r="F7" s="399"/>
      <c r="G7" s="399"/>
      <c r="H7" s="400" t="s">
        <v>127</v>
      </c>
      <c r="I7" s="400"/>
      <c r="J7" s="420" t="str">
        <f>기본정보!F10</f>
        <v>0001013076111</v>
      </c>
      <c r="K7" s="421"/>
    </row>
    <row r="8" spans="1:18" ht="20.100000000000001" customHeight="1">
      <c r="A8" s="393" t="s">
        <v>382</v>
      </c>
      <c r="B8" s="396" t="str">
        <f>IF(기본정보!F15="연구원",종류!S1,종류!S2)</f>
        <v>■ 공동연구</v>
      </c>
      <c r="C8" s="400" t="s">
        <v>128</v>
      </c>
      <c r="D8" s="401" t="s">
        <v>129</v>
      </c>
      <c r="E8" s="402"/>
      <c r="F8" s="405" t="s">
        <v>57</v>
      </c>
      <c r="G8" s="407" t="str">
        <f>과제정보!H19&amp;" ("&amp;과제정보!J19&amp;")"</f>
        <v>한국연구재단 (기초연구실사업)</v>
      </c>
      <c r="H8" s="407"/>
      <c r="I8" s="407"/>
      <c r="J8" s="407"/>
      <c r="K8" s="408"/>
    </row>
    <row r="9" spans="1:18" ht="36.200000000000003" customHeight="1">
      <c r="A9" s="394"/>
      <c r="B9" s="397"/>
      <c r="C9" s="400"/>
      <c r="D9" s="403"/>
      <c r="E9" s="404"/>
      <c r="F9" s="406"/>
      <c r="G9" s="409" t="str">
        <f>과제정보!D19</f>
        <v>1번 과제명을 입력합니다</v>
      </c>
      <c r="H9" s="409"/>
      <c r="I9" s="409"/>
      <c r="J9" s="409"/>
      <c r="K9" s="410"/>
    </row>
    <row r="10" spans="1:18" ht="20.100000000000001" customHeight="1">
      <c r="A10" s="394"/>
      <c r="B10" s="397"/>
      <c r="C10" s="400"/>
      <c r="D10" s="411" t="s">
        <v>133</v>
      </c>
      <c r="E10" s="412"/>
      <c r="F10" s="35" t="s">
        <v>57</v>
      </c>
      <c r="G10" s="413">
        <f>과제정보!M19</f>
        <v>20250101</v>
      </c>
      <c r="H10" s="413"/>
      <c r="I10" s="36" t="s">
        <v>132</v>
      </c>
      <c r="J10" s="413">
        <f>과제정보!O19</f>
        <v>20251231</v>
      </c>
      <c r="K10" s="414"/>
    </row>
    <row r="11" spans="1:18" ht="20.100000000000001" customHeight="1">
      <c r="A11" s="394"/>
      <c r="B11" s="397"/>
      <c r="C11" s="400"/>
      <c r="D11" s="411" t="s">
        <v>134</v>
      </c>
      <c r="E11" s="412"/>
      <c r="F11" s="35" t="s">
        <v>57</v>
      </c>
      <c r="G11" s="415">
        <f>과제정보!P19</f>
        <v>95000000</v>
      </c>
      <c r="H11" s="415"/>
      <c r="I11" s="415"/>
      <c r="J11" s="415"/>
      <c r="K11" s="416"/>
    </row>
    <row r="12" spans="1:18" ht="20.100000000000001" customHeight="1">
      <c r="A12" s="394"/>
      <c r="B12" s="397"/>
      <c r="C12" s="400"/>
      <c r="D12" s="411" t="s">
        <v>135</v>
      </c>
      <c r="E12" s="412"/>
      <c r="F12" s="35" t="s">
        <v>131</v>
      </c>
      <c r="G12" s="415">
        <f>SUMIF('인건비계산(자동)'!$D$10:$D$24,G9,'인건비계산(자동)'!$L$10:$L$24)</f>
        <v>0</v>
      </c>
      <c r="H12" s="415"/>
      <c r="I12" s="415"/>
      <c r="J12" s="415"/>
      <c r="K12" s="416"/>
    </row>
    <row r="13" spans="1:18" ht="20.100000000000001" customHeight="1">
      <c r="A13" s="394"/>
      <c r="B13" s="397"/>
      <c r="C13" s="400" t="s">
        <v>136</v>
      </c>
      <c r="D13" s="401" t="s">
        <v>371</v>
      </c>
      <c r="E13" s="402"/>
      <c r="F13" s="405" t="s">
        <v>7</v>
      </c>
      <c r="G13" s="407" t="str">
        <f>과제정보!H20&amp;" ("&amp;과제정보!J20&amp;")"</f>
        <v>농촌진흥청 (농림사업)</v>
      </c>
      <c r="H13" s="407"/>
      <c r="I13" s="407"/>
      <c r="J13" s="407"/>
      <c r="K13" s="408"/>
    </row>
    <row r="14" spans="1:18" ht="36.200000000000003" customHeight="1">
      <c r="A14" s="394"/>
      <c r="B14" s="397"/>
      <c r="C14" s="400"/>
      <c r="D14" s="403"/>
      <c r="E14" s="404"/>
      <c r="F14" s="406"/>
      <c r="G14" s="409" t="str">
        <f>과제정보!D20</f>
        <v>2번 과제명을 입력합니다</v>
      </c>
      <c r="H14" s="409"/>
      <c r="I14" s="409"/>
      <c r="J14" s="409"/>
      <c r="K14" s="410"/>
    </row>
    <row r="15" spans="1:18" ht="20.100000000000001" customHeight="1">
      <c r="A15" s="394"/>
      <c r="B15" s="397"/>
      <c r="C15" s="400"/>
      <c r="D15" s="411" t="s">
        <v>144</v>
      </c>
      <c r="E15" s="412"/>
      <c r="F15" s="35" t="s">
        <v>57</v>
      </c>
      <c r="G15" s="413">
        <f>과제정보!M20</f>
        <v>20250501</v>
      </c>
      <c r="H15" s="413"/>
      <c r="I15" s="36" t="s">
        <v>132</v>
      </c>
      <c r="J15" s="413">
        <f>과제정보!O20</f>
        <v>20260430</v>
      </c>
      <c r="K15" s="414"/>
    </row>
    <row r="16" spans="1:18" ht="20.100000000000001" customHeight="1">
      <c r="A16" s="394"/>
      <c r="B16" s="397"/>
      <c r="C16" s="400"/>
      <c r="D16" s="411" t="s">
        <v>145</v>
      </c>
      <c r="E16" s="412"/>
      <c r="F16" s="35" t="s">
        <v>57</v>
      </c>
      <c r="G16" s="415">
        <f>과제정보!P20</f>
        <v>300000000</v>
      </c>
      <c r="H16" s="415"/>
      <c r="I16" s="415"/>
      <c r="J16" s="415"/>
      <c r="K16" s="416"/>
    </row>
    <row r="17" spans="1:11" ht="20.100000000000001" customHeight="1">
      <c r="A17" s="394"/>
      <c r="B17" s="397"/>
      <c r="C17" s="400"/>
      <c r="D17" s="411" t="s">
        <v>130</v>
      </c>
      <c r="E17" s="412"/>
      <c r="F17" s="35" t="s">
        <v>57</v>
      </c>
      <c r="G17" s="415">
        <f>SUMIF('인건비계산(자동)'!$D$10:$D$24,G14,'인건비계산(자동)'!$L$10:$L$24)</f>
        <v>0</v>
      </c>
      <c r="H17" s="415"/>
      <c r="I17" s="415"/>
      <c r="J17" s="415"/>
      <c r="K17" s="416"/>
    </row>
    <row r="18" spans="1:11" ht="20.100000000000001" customHeight="1">
      <c r="A18" s="394"/>
      <c r="B18" s="397"/>
      <c r="C18" s="400" t="s">
        <v>137</v>
      </c>
      <c r="D18" s="401" t="s">
        <v>372</v>
      </c>
      <c r="E18" s="402"/>
      <c r="F18" s="405" t="s">
        <v>373</v>
      </c>
      <c r="G18" s="407" t="str">
        <f>과제정보!H21&amp;" ("&amp;과제정보!J21&amp;")"</f>
        <v xml:space="preserve"> ()</v>
      </c>
      <c r="H18" s="407"/>
      <c r="I18" s="407"/>
      <c r="J18" s="407"/>
      <c r="K18" s="408"/>
    </row>
    <row r="19" spans="1:11" ht="36.200000000000003" customHeight="1">
      <c r="A19" s="394"/>
      <c r="B19" s="397"/>
      <c r="C19" s="400"/>
      <c r="D19" s="403"/>
      <c r="E19" s="404"/>
      <c r="F19" s="406"/>
      <c r="G19" s="409">
        <f>과제정보!D21</f>
        <v>0</v>
      </c>
      <c r="H19" s="409"/>
      <c r="I19" s="409"/>
      <c r="J19" s="409"/>
      <c r="K19" s="410"/>
    </row>
    <row r="20" spans="1:11" ht="20.100000000000001" customHeight="1">
      <c r="A20" s="394"/>
      <c r="B20" s="397"/>
      <c r="C20" s="400"/>
      <c r="D20" s="411" t="s">
        <v>144</v>
      </c>
      <c r="E20" s="412"/>
      <c r="F20" s="35" t="s">
        <v>57</v>
      </c>
      <c r="G20" s="413">
        <f>과제정보!M21</f>
        <v>0</v>
      </c>
      <c r="H20" s="413"/>
      <c r="I20" s="36" t="s">
        <v>146</v>
      </c>
      <c r="J20" s="413">
        <f>과제정보!O21</f>
        <v>0</v>
      </c>
      <c r="K20" s="414"/>
    </row>
    <row r="21" spans="1:11" ht="20.100000000000001" customHeight="1">
      <c r="A21" s="394"/>
      <c r="B21" s="397"/>
      <c r="C21" s="400"/>
      <c r="D21" s="411" t="s">
        <v>145</v>
      </c>
      <c r="E21" s="412"/>
      <c r="F21" s="35" t="s">
        <v>147</v>
      </c>
      <c r="G21" s="415">
        <f>과제정보!P21</f>
        <v>0</v>
      </c>
      <c r="H21" s="415"/>
      <c r="I21" s="415"/>
      <c r="J21" s="415"/>
      <c r="K21" s="416"/>
    </row>
    <row r="22" spans="1:11" ht="20.100000000000001" customHeight="1">
      <c r="A22" s="394"/>
      <c r="B22" s="397"/>
      <c r="C22" s="400"/>
      <c r="D22" s="411" t="s">
        <v>148</v>
      </c>
      <c r="E22" s="412"/>
      <c r="F22" s="35" t="s">
        <v>57</v>
      </c>
      <c r="G22" s="415">
        <f>SUMIF('인건비계산(자동)'!$D$10:$D$24,G19,'인건비계산(자동)'!$L$10:$L$24)</f>
        <v>0</v>
      </c>
      <c r="H22" s="415"/>
      <c r="I22" s="415"/>
      <c r="J22" s="415"/>
      <c r="K22" s="416"/>
    </row>
    <row r="23" spans="1:11" ht="20.100000000000001" customHeight="1">
      <c r="A23" s="394"/>
      <c r="B23" s="397"/>
      <c r="C23" s="400" t="s">
        <v>138</v>
      </c>
      <c r="D23" s="401" t="s">
        <v>374</v>
      </c>
      <c r="E23" s="402"/>
      <c r="F23" s="405" t="s">
        <v>375</v>
      </c>
      <c r="G23" s="407" t="str">
        <f>과제정보!H22&amp;" ("&amp;과제정보!J22&amp;")"</f>
        <v xml:space="preserve"> ()</v>
      </c>
      <c r="H23" s="407"/>
      <c r="I23" s="407"/>
      <c r="J23" s="407"/>
      <c r="K23" s="408"/>
    </row>
    <row r="24" spans="1:11" ht="36.200000000000003" customHeight="1">
      <c r="A24" s="394"/>
      <c r="B24" s="397"/>
      <c r="C24" s="400"/>
      <c r="D24" s="403"/>
      <c r="E24" s="404"/>
      <c r="F24" s="406"/>
      <c r="G24" s="409">
        <f>과제정보!D22</f>
        <v>0</v>
      </c>
      <c r="H24" s="409"/>
      <c r="I24" s="409"/>
      <c r="J24" s="409"/>
      <c r="K24" s="410"/>
    </row>
    <row r="25" spans="1:11" ht="20.100000000000001" customHeight="1">
      <c r="A25" s="394"/>
      <c r="B25" s="397"/>
      <c r="C25" s="400"/>
      <c r="D25" s="411" t="s">
        <v>149</v>
      </c>
      <c r="E25" s="412"/>
      <c r="F25" s="35" t="s">
        <v>57</v>
      </c>
      <c r="G25" s="413">
        <f>과제정보!M22</f>
        <v>0</v>
      </c>
      <c r="H25" s="413"/>
      <c r="I25" s="36" t="s">
        <v>132</v>
      </c>
      <c r="J25" s="413">
        <f>과제정보!O22</f>
        <v>0</v>
      </c>
      <c r="K25" s="414"/>
    </row>
    <row r="26" spans="1:11" ht="20.100000000000001" customHeight="1">
      <c r="A26" s="394"/>
      <c r="B26" s="397"/>
      <c r="C26" s="400"/>
      <c r="D26" s="411" t="s">
        <v>150</v>
      </c>
      <c r="E26" s="412"/>
      <c r="F26" s="35" t="s">
        <v>147</v>
      </c>
      <c r="G26" s="415">
        <f>과제정보!P22</f>
        <v>0</v>
      </c>
      <c r="H26" s="415"/>
      <c r="I26" s="415"/>
      <c r="J26" s="415"/>
      <c r="K26" s="416"/>
    </row>
    <row r="27" spans="1:11" ht="20.100000000000001" customHeight="1">
      <c r="A27" s="394"/>
      <c r="B27" s="397"/>
      <c r="C27" s="400"/>
      <c r="D27" s="411" t="s">
        <v>130</v>
      </c>
      <c r="E27" s="412"/>
      <c r="F27" s="35" t="s">
        <v>57</v>
      </c>
      <c r="G27" s="415">
        <f>SUMIF('인건비계산(자동)'!$D$10:$D$24,G24,'인건비계산(자동)'!$L$10:$L$24)</f>
        <v>0</v>
      </c>
      <c r="H27" s="415"/>
      <c r="I27" s="415"/>
      <c r="J27" s="415"/>
      <c r="K27" s="416"/>
    </row>
    <row r="28" spans="1:11" ht="20.100000000000001" customHeight="1">
      <c r="A28" s="394"/>
      <c r="B28" s="397"/>
      <c r="C28" s="400" t="s">
        <v>376</v>
      </c>
      <c r="D28" s="401" t="s">
        <v>374</v>
      </c>
      <c r="E28" s="402"/>
      <c r="F28" s="405" t="s">
        <v>375</v>
      </c>
      <c r="G28" s="407" t="str">
        <f>과제정보!H23&amp;" ("&amp;과제정보!J23&amp;")"</f>
        <v xml:space="preserve"> ()</v>
      </c>
      <c r="H28" s="407"/>
      <c r="I28" s="407"/>
      <c r="J28" s="407"/>
      <c r="K28" s="408"/>
    </row>
    <row r="29" spans="1:11" ht="36.200000000000003" customHeight="1">
      <c r="A29" s="394"/>
      <c r="B29" s="397"/>
      <c r="C29" s="400"/>
      <c r="D29" s="403"/>
      <c r="E29" s="404"/>
      <c r="F29" s="406"/>
      <c r="G29" s="409">
        <f>과제정보!D23</f>
        <v>0</v>
      </c>
      <c r="H29" s="409"/>
      <c r="I29" s="409"/>
      <c r="J29" s="409"/>
      <c r="K29" s="410"/>
    </row>
    <row r="30" spans="1:11" ht="20.100000000000001" customHeight="1">
      <c r="A30" s="394"/>
      <c r="B30" s="397"/>
      <c r="C30" s="400"/>
      <c r="D30" s="411" t="s">
        <v>133</v>
      </c>
      <c r="E30" s="412"/>
      <c r="F30" s="168" t="s">
        <v>57</v>
      </c>
      <c r="G30" s="413">
        <f>과제정보!M23</f>
        <v>0</v>
      </c>
      <c r="H30" s="413"/>
      <c r="I30" s="36" t="s">
        <v>132</v>
      </c>
      <c r="J30" s="413">
        <f>과제정보!O23</f>
        <v>0</v>
      </c>
      <c r="K30" s="414"/>
    </row>
    <row r="31" spans="1:11" ht="20.100000000000001" customHeight="1">
      <c r="A31" s="394"/>
      <c r="B31" s="397"/>
      <c r="C31" s="400"/>
      <c r="D31" s="411" t="s">
        <v>134</v>
      </c>
      <c r="E31" s="412"/>
      <c r="F31" s="168" t="s">
        <v>57</v>
      </c>
      <c r="G31" s="415">
        <f>과제정보!P23</f>
        <v>0</v>
      </c>
      <c r="H31" s="415"/>
      <c r="I31" s="415"/>
      <c r="J31" s="415"/>
      <c r="K31" s="416"/>
    </row>
    <row r="32" spans="1:11" ht="20.100000000000001" customHeight="1">
      <c r="A32" s="395"/>
      <c r="B32" s="398"/>
      <c r="C32" s="400"/>
      <c r="D32" s="411" t="s">
        <v>130</v>
      </c>
      <c r="E32" s="412"/>
      <c r="F32" s="168" t="s">
        <v>57</v>
      </c>
      <c r="G32" s="415">
        <f>SUMIF('인건비계산(자동)'!$D$10:$D$24,G29,'인건비계산(자동)'!$L$10:$L$24)</f>
        <v>0</v>
      </c>
      <c r="H32" s="415"/>
      <c r="I32" s="415"/>
      <c r="J32" s="415"/>
      <c r="K32" s="416"/>
    </row>
    <row r="33" spans="1:11" ht="20.100000000000001" customHeight="1">
      <c r="A33" s="392" t="s">
        <v>383</v>
      </c>
      <c r="B33" s="399" t="str">
        <f>IF(기본정보!F15="연구원",종류!S1,종류!S2)</f>
        <v>■ 공동연구</v>
      </c>
      <c r="C33" s="400" t="s">
        <v>377</v>
      </c>
      <c r="D33" s="401" t="s">
        <v>372</v>
      </c>
      <c r="E33" s="402"/>
      <c r="F33" s="405" t="s">
        <v>373</v>
      </c>
      <c r="G33" s="407" t="str">
        <f>과제정보!H24&amp;" ("&amp;과제정보!J24&amp;")"</f>
        <v xml:space="preserve"> ()</v>
      </c>
      <c r="H33" s="407"/>
      <c r="I33" s="407"/>
      <c r="J33" s="407"/>
      <c r="K33" s="408"/>
    </row>
    <row r="34" spans="1:11" ht="36.200000000000003" customHeight="1">
      <c r="A34" s="392"/>
      <c r="B34" s="399"/>
      <c r="C34" s="400"/>
      <c r="D34" s="403"/>
      <c r="E34" s="404"/>
      <c r="F34" s="406"/>
      <c r="G34" s="409">
        <f>과제정보!D24</f>
        <v>0</v>
      </c>
      <c r="H34" s="409"/>
      <c r="I34" s="409"/>
      <c r="J34" s="409"/>
      <c r="K34" s="410"/>
    </row>
    <row r="35" spans="1:11" ht="20.100000000000001" customHeight="1">
      <c r="A35" s="392"/>
      <c r="B35" s="399"/>
      <c r="C35" s="400"/>
      <c r="D35" s="411" t="s">
        <v>384</v>
      </c>
      <c r="E35" s="412"/>
      <c r="F35" s="168" t="s">
        <v>373</v>
      </c>
      <c r="G35" s="413">
        <f>과제정보!M24</f>
        <v>0</v>
      </c>
      <c r="H35" s="413"/>
      <c r="I35" s="36" t="s">
        <v>5</v>
      </c>
      <c r="J35" s="413">
        <f>과제정보!O24</f>
        <v>0</v>
      </c>
      <c r="K35" s="414"/>
    </row>
    <row r="36" spans="1:11" ht="20.100000000000001" customHeight="1">
      <c r="A36" s="392"/>
      <c r="B36" s="399"/>
      <c r="C36" s="400"/>
      <c r="D36" s="411" t="s">
        <v>385</v>
      </c>
      <c r="E36" s="412"/>
      <c r="F36" s="168" t="s">
        <v>373</v>
      </c>
      <c r="G36" s="415">
        <f>과제정보!P24</f>
        <v>0</v>
      </c>
      <c r="H36" s="415"/>
      <c r="I36" s="415"/>
      <c r="J36" s="415"/>
      <c r="K36" s="416"/>
    </row>
    <row r="37" spans="1:11" ht="20.100000000000001" customHeight="1">
      <c r="A37" s="392"/>
      <c r="B37" s="399"/>
      <c r="C37" s="400"/>
      <c r="D37" s="411" t="s">
        <v>386</v>
      </c>
      <c r="E37" s="412"/>
      <c r="F37" s="168" t="s">
        <v>387</v>
      </c>
      <c r="G37" s="415">
        <f>SUMIF('인건비계산(자동)'!$D$10:$D$24,G34,'인건비계산(자동)'!$L$10:$L$24)</f>
        <v>0</v>
      </c>
      <c r="H37" s="415"/>
      <c r="I37" s="415"/>
      <c r="J37" s="415"/>
      <c r="K37" s="416"/>
    </row>
    <row r="38" spans="1:11" ht="20.100000000000001" customHeight="1">
      <c r="A38" s="392"/>
      <c r="B38" s="399"/>
      <c r="C38" s="400" t="s">
        <v>378</v>
      </c>
      <c r="D38" s="401" t="s">
        <v>372</v>
      </c>
      <c r="E38" s="402"/>
      <c r="F38" s="405" t="s">
        <v>373</v>
      </c>
      <c r="G38" s="407" t="str">
        <f>과제정보!H25&amp;" ("&amp;과제정보!J25&amp;")"</f>
        <v xml:space="preserve"> ()</v>
      </c>
      <c r="H38" s="407"/>
      <c r="I38" s="407"/>
      <c r="J38" s="407"/>
      <c r="K38" s="408"/>
    </row>
    <row r="39" spans="1:11" ht="36.200000000000003" customHeight="1">
      <c r="A39" s="392"/>
      <c r="B39" s="399"/>
      <c r="C39" s="400"/>
      <c r="D39" s="403"/>
      <c r="E39" s="404"/>
      <c r="F39" s="406"/>
      <c r="G39" s="409">
        <f>과제정보!D25</f>
        <v>0</v>
      </c>
      <c r="H39" s="409"/>
      <c r="I39" s="409"/>
      <c r="J39" s="409"/>
      <c r="K39" s="410"/>
    </row>
    <row r="40" spans="1:11" ht="20.100000000000001" customHeight="1">
      <c r="A40" s="392"/>
      <c r="B40" s="399"/>
      <c r="C40" s="400"/>
      <c r="D40" s="411" t="s">
        <v>388</v>
      </c>
      <c r="E40" s="412"/>
      <c r="F40" s="168" t="s">
        <v>387</v>
      </c>
      <c r="G40" s="413">
        <f>과제정보!M25</f>
        <v>0</v>
      </c>
      <c r="H40" s="413"/>
      <c r="I40" s="36" t="s">
        <v>389</v>
      </c>
      <c r="J40" s="413">
        <f>과제정보!O25</f>
        <v>0</v>
      </c>
      <c r="K40" s="414"/>
    </row>
    <row r="41" spans="1:11" ht="20.100000000000001" customHeight="1">
      <c r="A41" s="392"/>
      <c r="B41" s="399"/>
      <c r="C41" s="400"/>
      <c r="D41" s="411" t="s">
        <v>385</v>
      </c>
      <c r="E41" s="412"/>
      <c r="F41" s="168" t="s">
        <v>387</v>
      </c>
      <c r="G41" s="415">
        <f>과제정보!P25</f>
        <v>0</v>
      </c>
      <c r="H41" s="415"/>
      <c r="I41" s="415"/>
      <c r="J41" s="415"/>
      <c r="K41" s="416"/>
    </row>
    <row r="42" spans="1:11" ht="20.100000000000001" customHeight="1">
      <c r="A42" s="392"/>
      <c r="B42" s="399"/>
      <c r="C42" s="400"/>
      <c r="D42" s="411" t="s">
        <v>390</v>
      </c>
      <c r="E42" s="412"/>
      <c r="F42" s="168" t="s">
        <v>373</v>
      </c>
      <c r="G42" s="415">
        <f>SUMIF('인건비계산(자동)'!$D$10:$D$24,G39,'인건비계산(자동)'!$L$10:$L$24)</f>
        <v>0</v>
      </c>
      <c r="H42" s="415"/>
      <c r="I42" s="415"/>
      <c r="J42" s="415"/>
      <c r="K42" s="416"/>
    </row>
    <row r="43" spans="1:11" ht="20.100000000000001" customHeight="1">
      <c r="A43" s="392"/>
      <c r="B43" s="399"/>
      <c r="C43" s="400" t="s">
        <v>379</v>
      </c>
      <c r="D43" s="401" t="s">
        <v>372</v>
      </c>
      <c r="E43" s="402"/>
      <c r="F43" s="405" t="s">
        <v>373</v>
      </c>
      <c r="G43" s="407" t="str">
        <f>과제정보!H26&amp;" ("&amp;과제정보!J26&amp;")"</f>
        <v xml:space="preserve"> ()</v>
      </c>
      <c r="H43" s="407"/>
      <c r="I43" s="407"/>
      <c r="J43" s="407"/>
      <c r="K43" s="408"/>
    </row>
    <row r="44" spans="1:11" ht="36.200000000000003" customHeight="1">
      <c r="A44" s="392"/>
      <c r="B44" s="399"/>
      <c r="C44" s="400"/>
      <c r="D44" s="403"/>
      <c r="E44" s="404"/>
      <c r="F44" s="406"/>
      <c r="G44" s="409">
        <f>과제정보!D26</f>
        <v>0</v>
      </c>
      <c r="H44" s="409"/>
      <c r="I44" s="409"/>
      <c r="J44" s="409"/>
      <c r="K44" s="410"/>
    </row>
    <row r="45" spans="1:11" ht="20.100000000000001" customHeight="1">
      <c r="A45" s="392"/>
      <c r="B45" s="399"/>
      <c r="C45" s="400"/>
      <c r="D45" s="411" t="s">
        <v>388</v>
      </c>
      <c r="E45" s="412"/>
      <c r="F45" s="168" t="s">
        <v>373</v>
      </c>
      <c r="G45" s="413">
        <f>과제정보!M26</f>
        <v>0</v>
      </c>
      <c r="H45" s="413"/>
      <c r="I45" s="36" t="s">
        <v>391</v>
      </c>
      <c r="J45" s="413">
        <f>과제정보!O26</f>
        <v>0</v>
      </c>
      <c r="K45" s="414"/>
    </row>
    <row r="46" spans="1:11" ht="20.100000000000001" customHeight="1">
      <c r="A46" s="392"/>
      <c r="B46" s="399"/>
      <c r="C46" s="400"/>
      <c r="D46" s="411" t="s">
        <v>392</v>
      </c>
      <c r="E46" s="412"/>
      <c r="F46" s="168" t="s">
        <v>373</v>
      </c>
      <c r="G46" s="415">
        <f>과제정보!P26</f>
        <v>0</v>
      </c>
      <c r="H46" s="415"/>
      <c r="I46" s="415"/>
      <c r="J46" s="415"/>
      <c r="K46" s="416"/>
    </row>
    <row r="47" spans="1:11" ht="20.100000000000001" customHeight="1">
      <c r="A47" s="392"/>
      <c r="B47" s="399"/>
      <c r="C47" s="400"/>
      <c r="D47" s="411" t="s">
        <v>390</v>
      </c>
      <c r="E47" s="412"/>
      <c r="F47" s="168" t="s">
        <v>373</v>
      </c>
      <c r="G47" s="415">
        <f>SUMIF('인건비계산(자동)'!$D$10:$D$24,G44,'인건비계산(자동)'!$L$10:$L$24)</f>
        <v>0</v>
      </c>
      <c r="H47" s="415"/>
      <c r="I47" s="415"/>
      <c r="J47" s="415"/>
      <c r="K47" s="416"/>
    </row>
    <row r="48" spans="1:11" ht="20.100000000000001" customHeight="1">
      <c r="A48" s="392"/>
      <c r="B48" s="399"/>
      <c r="C48" s="400" t="s">
        <v>380</v>
      </c>
      <c r="D48" s="401" t="s">
        <v>393</v>
      </c>
      <c r="E48" s="402"/>
      <c r="F48" s="405" t="s">
        <v>387</v>
      </c>
      <c r="G48" s="407" t="str">
        <f>과제정보!H27&amp;" ("&amp;과제정보!J27&amp;")"</f>
        <v xml:space="preserve"> ()</v>
      </c>
      <c r="H48" s="407"/>
      <c r="I48" s="407"/>
      <c r="J48" s="407"/>
      <c r="K48" s="408"/>
    </row>
    <row r="49" spans="1:11" ht="36.200000000000003" customHeight="1">
      <c r="A49" s="392"/>
      <c r="B49" s="399"/>
      <c r="C49" s="400"/>
      <c r="D49" s="403"/>
      <c r="E49" s="404"/>
      <c r="F49" s="406"/>
      <c r="G49" s="409">
        <f>과제정보!D27</f>
        <v>0</v>
      </c>
      <c r="H49" s="409"/>
      <c r="I49" s="409"/>
      <c r="J49" s="409"/>
      <c r="K49" s="410"/>
    </row>
    <row r="50" spans="1:11" ht="20.100000000000001" customHeight="1">
      <c r="A50" s="392"/>
      <c r="B50" s="399"/>
      <c r="C50" s="400"/>
      <c r="D50" s="411" t="s">
        <v>394</v>
      </c>
      <c r="E50" s="412"/>
      <c r="F50" s="168" t="s">
        <v>373</v>
      </c>
      <c r="G50" s="413">
        <f>과제정보!M27</f>
        <v>0</v>
      </c>
      <c r="H50" s="413"/>
      <c r="I50" s="36" t="s">
        <v>389</v>
      </c>
      <c r="J50" s="413">
        <f>과제정보!O27</f>
        <v>0</v>
      </c>
      <c r="K50" s="414"/>
    </row>
    <row r="51" spans="1:11" ht="20.100000000000001" customHeight="1">
      <c r="A51" s="392"/>
      <c r="B51" s="399"/>
      <c r="C51" s="400"/>
      <c r="D51" s="411" t="s">
        <v>385</v>
      </c>
      <c r="E51" s="412"/>
      <c r="F51" s="168" t="s">
        <v>373</v>
      </c>
      <c r="G51" s="415">
        <f>과제정보!P27</f>
        <v>0</v>
      </c>
      <c r="H51" s="415"/>
      <c r="I51" s="415"/>
      <c r="J51" s="415"/>
      <c r="K51" s="416"/>
    </row>
    <row r="52" spans="1:11" ht="20.100000000000001" customHeight="1">
      <c r="A52" s="392"/>
      <c r="B52" s="399"/>
      <c r="C52" s="400"/>
      <c r="D52" s="411" t="s">
        <v>390</v>
      </c>
      <c r="E52" s="412"/>
      <c r="F52" s="168" t="s">
        <v>387</v>
      </c>
      <c r="G52" s="415">
        <f>SUMIF('인건비계산(자동)'!$D$10:$D$24,G49,'인건비계산(자동)'!$L$10:$L$24)</f>
        <v>0</v>
      </c>
      <c r="H52" s="415"/>
      <c r="I52" s="415"/>
      <c r="J52" s="415"/>
      <c r="K52" s="416"/>
    </row>
    <row r="53" spans="1:11" ht="20.100000000000001" customHeight="1">
      <c r="A53" s="392"/>
      <c r="B53" s="399"/>
      <c r="C53" s="400" t="s">
        <v>381</v>
      </c>
      <c r="D53" s="401" t="s">
        <v>393</v>
      </c>
      <c r="E53" s="402"/>
      <c r="F53" s="405" t="s">
        <v>387</v>
      </c>
      <c r="G53" s="407" t="str">
        <f>과제정보!H28&amp;" ("&amp;과제정보!J28&amp;")"</f>
        <v xml:space="preserve"> ()</v>
      </c>
      <c r="H53" s="407"/>
      <c r="I53" s="407"/>
      <c r="J53" s="407"/>
      <c r="K53" s="408"/>
    </row>
    <row r="54" spans="1:11" ht="36.200000000000003" customHeight="1">
      <c r="A54" s="392"/>
      <c r="B54" s="399"/>
      <c r="C54" s="400"/>
      <c r="D54" s="403"/>
      <c r="E54" s="404"/>
      <c r="F54" s="406"/>
      <c r="G54" s="409">
        <f>과제정보!D28</f>
        <v>0</v>
      </c>
      <c r="H54" s="409"/>
      <c r="I54" s="409"/>
      <c r="J54" s="409"/>
      <c r="K54" s="410"/>
    </row>
    <row r="55" spans="1:11" ht="20.100000000000001" customHeight="1">
      <c r="A55" s="392"/>
      <c r="B55" s="399"/>
      <c r="C55" s="400"/>
      <c r="D55" s="411" t="s">
        <v>388</v>
      </c>
      <c r="E55" s="412"/>
      <c r="F55" s="168" t="s">
        <v>373</v>
      </c>
      <c r="G55" s="413">
        <f>과제정보!M28</f>
        <v>0</v>
      </c>
      <c r="H55" s="413"/>
      <c r="I55" s="36" t="s">
        <v>389</v>
      </c>
      <c r="J55" s="413">
        <f>과제정보!O28</f>
        <v>0</v>
      </c>
      <c r="K55" s="414"/>
    </row>
    <row r="56" spans="1:11" ht="20.100000000000001" customHeight="1">
      <c r="A56" s="392"/>
      <c r="B56" s="399"/>
      <c r="C56" s="400"/>
      <c r="D56" s="411" t="s">
        <v>385</v>
      </c>
      <c r="E56" s="412"/>
      <c r="F56" s="168" t="s">
        <v>387</v>
      </c>
      <c r="G56" s="415">
        <f>과제정보!P28</f>
        <v>0</v>
      </c>
      <c r="H56" s="415"/>
      <c r="I56" s="415"/>
      <c r="J56" s="415"/>
      <c r="K56" s="416"/>
    </row>
    <row r="57" spans="1:11" ht="20.100000000000001" customHeight="1">
      <c r="A57" s="392"/>
      <c r="B57" s="399"/>
      <c r="C57" s="400"/>
      <c r="D57" s="411" t="s">
        <v>390</v>
      </c>
      <c r="E57" s="412"/>
      <c r="F57" s="168" t="s">
        <v>387</v>
      </c>
      <c r="G57" s="415">
        <f>SUMIF('인건비계산(자동)'!$D$10:$D$24,G54,'인건비계산(자동)'!$L$10:$L$24)</f>
        <v>0</v>
      </c>
      <c r="H57" s="415"/>
      <c r="I57" s="415"/>
      <c r="J57" s="415"/>
      <c r="K57" s="416"/>
    </row>
    <row r="58" spans="1:11" ht="33" customHeight="1">
      <c r="A58" s="392" t="s">
        <v>139</v>
      </c>
      <c r="B58" s="392"/>
      <c r="C58" s="392"/>
      <c r="D58" s="438"/>
      <c r="E58" s="438"/>
      <c r="F58" s="438"/>
      <c r="G58" s="438"/>
      <c r="H58" s="438"/>
      <c r="I58" s="438"/>
      <c r="J58" s="438"/>
      <c r="K58" s="438"/>
    </row>
    <row r="59" spans="1:11" ht="20.100000000000001" customHeight="1">
      <c r="A59" s="439" t="s">
        <v>140</v>
      </c>
      <c r="B59" s="440"/>
      <c r="C59" s="441"/>
      <c r="D59" s="40">
        <f>기본정보!F17</f>
        <v>20250101</v>
      </c>
      <c r="E59" s="35" t="s">
        <v>132</v>
      </c>
      <c r="F59" s="413">
        <f>기본정보!F18</f>
        <v>20251231</v>
      </c>
      <c r="G59" s="413"/>
      <c r="H59" s="413"/>
      <c r="I59" s="413"/>
      <c r="J59" s="413"/>
      <c r="K59" s="414"/>
    </row>
    <row r="60" spans="1:11" ht="20.100000000000001" customHeight="1">
      <c r="A60" s="432" t="s">
        <v>331</v>
      </c>
      <c r="B60" s="433"/>
      <c r="C60" s="433"/>
      <c r="D60" s="433"/>
      <c r="E60" s="433"/>
      <c r="F60" s="433"/>
      <c r="G60" s="433"/>
      <c r="H60" s="433"/>
      <c r="I60" s="433"/>
      <c r="J60" s="433"/>
      <c r="K60" s="434"/>
    </row>
    <row r="61" spans="1:11" ht="20.100000000000001" customHeight="1">
      <c r="A61" s="435">
        <f>기본정보!F8</f>
        <v>20250101</v>
      </c>
      <c r="B61" s="436"/>
      <c r="C61" s="436"/>
      <c r="D61" s="436"/>
      <c r="E61" s="436"/>
      <c r="F61" s="436"/>
      <c r="G61" s="436"/>
      <c r="H61" s="436"/>
      <c r="I61" s="436"/>
      <c r="J61" s="436"/>
      <c r="K61" s="437"/>
    </row>
    <row r="62" spans="1:11" ht="20.100000000000001" customHeight="1">
      <c r="A62" s="425" t="s">
        <v>153</v>
      </c>
      <c r="B62" s="426"/>
      <c r="C62" s="427"/>
      <c r="D62" s="427"/>
      <c r="E62" s="44" t="s">
        <v>154</v>
      </c>
      <c r="F62" s="427"/>
      <c r="G62" s="427"/>
      <c r="H62" s="44" t="s">
        <v>155</v>
      </c>
      <c r="I62" s="427"/>
      <c r="J62" s="427"/>
      <c r="K62" s="45" t="s">
        <v>107</v>
      </c>
    </row>
    <row r="63" spans="1:11" ht="20.100000000000001" customHeight="1" thickBot="1">
      <c r="A63" s="422"/>
      <c r="B63" s="423"/>
      <c r="C63" s="424"/>
      <c r="D63" s="424"/>
      <c r="E63" s="37"/>
      <c r="F63" s="424"/>
      <c r="G63" s="424"/>
      <c r="H63" s="38"/>
      <c r="I63" s="424"/>
      <c r="J63" s="424"/>
      <c r="K63" s="39"/>
    </row>
    <row r="64" spans="1:11" ht="19.5" customHeight="1">
      <c r="A64" s="41"/>
      <c r="B64" s="41"/>
      <c r="C64" s="42"/>
      <c r="D64" s="42"/>
      <c r="E64" s="41"/>
      <c r="F64" s="42"/>
      <c r="G64" s="42"/>
      <c r="H64" s="43"/>
      <c r="I64" s="42"/>
      <c r="J64" s="42"/>
      <c r="K64" s="43"/>
    </row>
    <row r="74" spans="8:8" ht="20.100000000000001" customHeight="1">
      <c r="H74" s="34"/>
    </row>
    <row r="75" spans="8:8" ht="20.100000000000001" customHeight="1">
      <c r="H75" s="34"/>
    </row>
  </sheetData>
  <mergeCells count="148">
    <mergeCell ref="D58:K58"/>
    <mergeCell ref="A59:C59"/>
    <mergeCell ref="F59:K59"/>
    <mergeCell ref="D28:E29"/>
    <mergeCell ref="F28:F29"/>
    <mergeCell ref="G28:K28"/>
    <mergeCell ref="G29:K29"/>
    <mergeCell ref="D30:E30"/>
    <mergeCell ref="G30:H30"/>
    <mergeCell ref="J30:K30"/>
    <mergeCell ref="D31:E31"/>
    <mergeCell ref="G31:K31"/>
    <mergeCell ref="C38:C42"/>
    <mergeCell ref="D38:E39"/>
    <mergeCell ref="F38:F39"/>
    <mergeCell ref="G38:K38"/>
    <mergeCell ref="G39:K39"/>
    <mergeCell ref="D40:E40"/>
    <mergeCell ref="G40:H40"/>
    <mergeCell ref="J40:K40"/>
    <mergeCell ref="D41:E41"/>
    <mergeCell ref="G41:K41"/>
    <mergeCell ref="D42:E42"/>
    <mergeCell ref="G42:K42"/>
    <mergeCell ref="A63:B63"/>
    <mergeCell ref="C63:D63"/>
    <mergeCell ref="F63:G63"/>
    <mergeCell ref="I63:J63"/>
    <mergeCell ref="A62:B62"/>
    <mergeCell ref="C62:D62"/>
    <mergeCell ref="F62:G62"/>
    <mergeCell ref="I62:J62"/>
    <mergeCell ref="A1:K1"/>
    <mergeCell ref="A5:D5"/>
    <mergeCell ref="E5:K5"/>
    <mergeCell ref="E7:G7"/>
    <mergeCell ref="G22:K22"/>
    <mergeCell ref="C23:C27"/>
    <mergeCell ref="G23:K23"/>
    <mergeCell ref="D25:E25"/>
    <mergeCell ref="G25:H25"/>
    <mergeCell ref="J25:K25"/>
    <mergeCell ref="D26:E26"/>
    <mergeCell ref="G26:K26"/>
    <mergeCell ref="D27:E27"/>
    <mergeCell ref="A60:K60"/>
    <mergeCell ref="A61:K61"/>
    <mergeCell ref="G27:K27"/>
    <mergeCell ref="G17:K17"/>
    <mergeCell ref="C18:C22"/>
    <mergeCell ref="G18:K18"/>
    <mergeCell ref="D20:E20"/>
    <mergeCell ref="G20:H20"/>
    <mergeCell ref="J20:K20"/>
    <mergeCell ref="D21:E21"/>
    <mergeCell ref="G21:K21"/>
    <mergeCell ref="D22:E22"/>
    <mergeCell ref="C13:C17"/>
    <mergeCell ref="D17:E17"/>
    <mergeCell ref="G13:K13"/>
    <mergeCell ref="D15:E15"/>
    <mergeCell ref="G15:H15"/>
    <mergeCell ref="J15:K15"/>
    <mergeCell ref="D18:E19"/>
    <mergeCell ref="F18:F19"/>
    <mergeCell ref="G19:K19"/>
    <mergeCell ref="D13:E14"/>
    <mergeCell ref="F13:F14"/>
    <mergeCell ref="G14:K14"/>
    <mergeCell ref="A3:K3"/>
    <mergeCell ref="A6:K6"/>
    <mergeCell ref="A7:B7"/>
    <mergeCell ref="C7:D7"/>
    <mergeCell ref="H7:I7"/>
    <mergeCell ref="J7:K7"/>
    <mergeCell ref="D16:E16"/>
    <mergeCell ref="G16:K16"/>
    <mergeCell ref="C8:C12"/>
    <mergeCell ref="D10:E10"/>
    <mergeCell ref="D11:E11"/>
    <mergeCell ref="D12:E12"/>
    <mergeCell ref="G8:K8"/>
    <mergeCell ref="G10:H10"/>
    <mergeCell ref="J10:K10"/>
    <mergeCell ref="G11:K11"/>
    <mergeCell ref="G12:K12"/>
    <mergeCell ref="D8:E9"/>
    <mergeCell ref="F8:F9"/>
    <mergeCell ref="G9:K9"/>
    <mergeCell ref="D23:E24"/>
    <mergeCell ref="F23:F24"/>
    <mergeCell ref="G24:K24"/>
    <mergeCell ref="C33:C37"/>
    <mergeCell ref="D33:E34"/>
    <mergeCell ref="F33:F34"/>
    <mergeCell ref="G33:K33"/>
    <mergeCell ref="G34:K34"/>
    <mergeCell ref="D35:E35"/>
    <mergeCell ref="G35:H35"/>
    <mergeCell ref="J35:K35"/>
    <mergeCell ref="D36:E36"/>
    <mergeCell ref="G36:K36"/>
    <mergeCell ref="D37:E37"/>
    <mergeCell ref="G37:K37"/>
    <mergeCell ref="C28:C32"/>
    <mergeCell ref="D32:E32"/>
    <mergeCell ref="G32:K32"/>
    <mergeCell ref="J50:K50"/>
    <mergeCell ref="D51:E51"/>
    <mergeCell ref="G51:K51"/>
    <mergeCell ref="D52:E52"/>
    <mergeCell ref="G52:K52"/>
    <mergeCell ref="C43:C47"/>
    <mergeCell ref="D43:E44"/>
    <mergeCell ref="F43:F44"/>
    <mergeCell ref="G43:K43"/>
    <mergeCell ref="G44:K44"/>
    <mergeCell ref="D45:E45"/>
    <mergeCell ref="G45:H45"/>
    <mergeCell ref="J45:K45"/>
    <mergeCell ref="D46:E46"/>
    <mergeCell ref="G46:K46"/>
    <mergeCell ref="D47:E47"/>
    <mergeCell ref="G47:K47"/>
    <mergeCell ref="A58:C58"/>
    <mergeCell ref="A8:A32"/>
    <mergeCell ref="B8:B32"/>
    <mergeCell ref="B33:B57"/>
    <mergeCell ref="A33:A57"/>
    <mergeCell ref="C53:C57"/>
    <mergeCell ref="D53:E54"/>
    <mergeCell ref="F53:F54"/>
    <mergeCell ref="G53:K53"/>
    <mergeCell ref="G54:K54"/>
    <mergeCell ref="D55:E55"/>
    <mergeCell ref="G55:H55"/>
    <mergeCell ref="J55:K55"/>
    <mergeCell ref="D56:E56"/>
    <mergeCell ref="G56:K56"/>
    <mergeCell ref="D57:E57"/>
    <mergeCell ref="G57:K57"/>
    <mergeCell ref="C48:C52"/>
    <mergeCell ref="D48:E49"/>
    <mergeCell ref="F48:F49"/>
    <mergeCell ref="G48:K48"/>
    <mergeCell ref="G49:K49"/>
    <mergeCell ref="D50:E50"/>
    <mergeCell ref="G50:H50"/>
  </mergeCells>
  <phoneticPr fontId="1" type="noConversion"/>
  <pageMargins left="0.23622047244094491" right="0.23622047244094491" top="0.74803149606299213" bottom="0.59055118110236227" header="0.31496062992125984" footer="0.19685039370078741"/>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종류!$N$1:$N$2</xm:f>
          </x14:formula1>
          <xm:sqref>A3 L3:R3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Y112"/>
  <sheetViews>
    <sheetView showGridLines="0" showZeros="0" topLeftCell="A19" zoomScale="145" zoomScaleNormal="145" workbookViewId="0">
      <selection activeCell="U51" sqref="U51"/>
    </sheetView>
  </sheetViews>
  <sheetFormatPr defaultRowHeight="13.5"/>
  <cols>
    <col min="1" max="1" width="5" style="24" customWidth="1"/>
    <col min="2" max="4" width="4.375" style="24" customWidth="1"/>
    <col min="5" max="5" width="2.375" style="24" customWidth="1"/>
    <col min="6" max="6" width="6.5" style="24" customWidth="1"/>
    <col min="7" max="8" width="3.125" style="24" customWidth="1"/>
    <col min="9" max="9" width="2.75" style="24" customWidth="1"/>
    <col min="10" max="10" width="5" style="24" customWidth="1"/>
    <col min="11" max="11" width="4.625" style="24" customWidth="1"/>
    <col min="12" max="12" width="3.75" style="24" customWidth="1"/>
    <col min="13" max="13" width="8.125" style="24" customWidth="1"/>
    <col min="14" max="14" width="3.5" style="24" customWidth="1"/>
    <col min="15" max="16" width="4.75" style="24" customWidth="1"/>
    <col min="17" max="17" width="3.75" style="24" customWidth="1"/>
    <col min="18" max="18" width="2" style="24" customWidth="1"/>
    <col min="19" max="19" width="9.375" style="24" customWidth="1"/>
    <col min="20" max="16384" width="9" style="24"/>
  </cols>
  <sheetData>
    <row r="1" spans="1:25" ht="19.5">
      <c r="A1" s="457" t="s">
        <v>51</v>
      </c>
      <c r="B1" s="457"/>
      <c r="C1" s="457"/>
      <c r="D1" s="457"/>
      <c r="E1" s="457"/>
      <c r="F1" s="457"/>
      <c r="G1" s="457"/>
      <c r="H1" s="457"/>
      <c r="I1" s="457"/>
      <c r="J1" s="457"/>
      <c r="K1" s="457"/>
      <c r="L1" s="457"/>
      <c r="M1" s="457"/>
      <c r="N1" s="457"/>
      <c r="O1" s="457"/>
      <c r="P1" s="457"/>
      <c r="Q1" s="457"/>
      <c r="R1" s="457"/>
    </row>
    <row r="3" spans="1:25" ht="18.75" customHeight="1">
      <c r="A3" s="459" t="s">
        <v>52</v>
      </c>
      <c r="B3" s="459"/>
      <c r="C3" s="459"/>
      <c r="D3" s="459"/>
      <c r="E3" s="459"/>
      <c r="F3" s="459"/>
      <c r="G3" s="459"/>
      <c r="H3" s="459"/>
      <c r="I3" s="459"/>
      <c r="J3" s="459"/>
      <c r="K3" s="459"/>
      <c r="L3" s="459"/>
      <c r="M3" s="459"/>
      <c r="N3" s="459"/>
      <c r="O3" s="459"/>
      <c r="P3" s="459"/>
      <c r="Q3" s="459"/>
      <c r="R3" s="459"/>
      <c r="S3" s="459"/>
    </row>
    <row r="4" spans="1:25">
      <c r="A4" s="458"/>
      <c r="B4" s="458"/>
      <c r="C4" s="458"/>
      <c r="D4" s="458"/>
      <c r="E4" s="458"/>
      <c r="F4" s="458"/>
      <c r="G4" s="458"/>
      <c r="H4" s="458"/>
      <c r="I4" s="458"/>
      <c r="J4" s="458"/>
      <c r="K4" s="458"/>
      <c r="L4" s="458"/>
      <c r="M4" s="458"/>
      <c r="N4" s="458"/>
      <c r="O4" s="458"/>
      <c r="P4" s="458"/>
      <c r="Q4" s="458"/>
      <c r="R4" s="458"/>
    </row>
    <row r="5" spans="1:25" s="7" customFormat="1" ht="15" customHeight="1">
      <c r="A5" s="443" t="s">
        <v>53</v>
      </c>
      <c r="B5" s="443"/>
      <c r="C5" s="443"/>
      <c r="D5" s="443"/>
      <c r="E5" s="443"/>
      <c r="F5" s="443"/>
      <c r="G5" s="443"/>
      <c r="H5" s="443"/>
      <c r="I5" s="460" t="str">
        <f>기본정보!F7&amp;"(이하 “근로자”라 한다)는 다음과 같이 근로계약을 "</f>
        <v xml:space="preserve">홍길동(이하 “근로자”라 한다)는 다음과 같이 근로계약을 </v>
      </c>
      <c r="J5" s="460"/>
      <c r="K5" s="460"/>
      <c r="L5" s="460"/>
      <c r="M5" s="460"/>
      <c r="N5" s="460"/>
      <c r="O5" s="460"/>
      <c r="P5" s="460"/>
      <c r="Q5" s="460"/>
      <c r="R5" s="460"/>
      <c r="S5" s="460"/>
    </row>
    <row r="6" spans="1:25" s="7" customFormat="1" ht="15" customHeight="1">
      <c r="A6" s="443" t="s">
        <v>54</v>
      </c>
      <c r="B6" s="443"/>
      <c r="C6" s="443"/>
      <c r="D6" s="443"/>
      <c r="E6" s="443"/>
      <c r="F6" s="443"/>
      <c r="G6" s="443"/>
      <c r="H6" s="443"/>
      <c r="I6" s="443"/>
      <c r="J6" s="443"/>
      <c r="K6" s="443"/>
      <c r="L6" s="443"/>
      <c r="M6" s="443"/>
      <c r="N6" s="443"/>
      <c r="O6" s="443"/>
      <c r="P6" s="443"/>
      <c r="Q6" s="443"/>
      <c r="R6" s="443"/>
      <c r="S6" s="443"/>
    </row>
    <row r="7" spans="1:25" s="7" customFormat="1" ht="15" customHeight="1">
      <c r="A7" s="25" t="s">
        <v>55</v>
      </c>
      <c r="B7" s="461" t="s">
        <v>395</v>
      </c>
      <c r="C7" s="461"/>
      <c r="D7" s="461"/>
      <c r="E7" s="177" t="s">
        <v>57</v>
      </c>
      <c r="F7" s="453">
        <f>기본정보!F17</f>
        <v>20250101</v>
      </c>
      <c r="G7" s="453"/>
      <c r="H7" s="453"/>
      <c r="I7" s="453"/>
      <c r="J7" s="453"/>
      <c r="K7" s="467">
        <f>기본정보!F18</f>
        <v>20251231</v>
      </c>
      <c r="L7" s="467"/>
      <c r="M7" s="467"/>
      <c r="N7" s="467"/>
      <c r="O7" s="467"/>
      <c r="P7" s="177"/>
      <c r="Q7" s="177"/>
      <c r="R7" s="177"/>
      <c r="S7" s="177"/>
    </row>
    <row r="8" spans="1:25" s="7" customFormat="1" ht="15" customHeight="1">
      <c r="A8" s="25" t="s">
        <v>56</v>
      </c>
      <c r="B8" s="461" t="s">
        <v>396</v>
      </c>
      <c r="C8" s="461"/>
      <c r="D8" s="461"/>
      <c r="E8" s="2" t="s">
        <v>57</v>
      </c>
      <c r="F8" s="462" t="s">
        <v>58</v>
      </c>
      <c r="G8" s="462"/>
      <c r="H8" s="462"/>
      <c r="I8" s="465" t="str">
        <f>기본정보!F14</f>
        <v>도시과학연구원</v>
      </c>
      <c r="J8" s="465"/>
      <c r="K8" s="465"/>
      <c r="L8" s="465"/>
      <c r="M8" s="461"/>
      <c r="N8" s="461"/>
      <c r="O8" s="461"/>
      <c r="P8" s="461"/>
      <c r="Q8" s="461"/>
      <c r="R8" s="461"/>
      <c r="S8" s="461"/>
    </row>
    <row r="9" spans="1:25" s="7" customFormat="1" ht="15" customHeight="1">
      <c r="A9" s="25" t="s">
        <v>14</v>
      </c>
      <c r="B9" s="461" t="s">
        <v>397</v>
      </c>
      <c r="C9" s="461"/>
      <c r="D9" s="461"/>
      <c r="E9" s="2" t="s">
        <v>57</v>
      </c>
      <c r="F9" s="466">
        <f>기본정보!F16</f>
        <v>0</v>
      </c>
      <c r="G9" s="466"/>
      <c r="H9" s="466"/>
      <c r="I9" s="466"/>
      <c r="J9" s="466"/>
      <c r="K9" s="466"/>
      <c r="L9" s="466"/>
      <c r="M9" s="466"/>
      <c r="N9" s="466"/>
      <c r="O9" s="466"/>
      <c r="P9" s="466"/>
      <c r="Q9" s="466"/>
      <c r="R9" s="466"/>
      <c r="S9" s="466"/>
    </row>
    <row r="10" spans="1:25" s="7" customFormat="1" ht="15" customHeight="1">
      <c r="A10" s="25" t="s">
        <v>15</v>
      </c>
      <c r="B10" s="461" t="s">
        <v>398</v>
      </c>
      <c r="C10" s="461"/>
      <c r="D10" s="461"/>
      <c r="E10" s="7" t="s">
        <v>8</v>
      </c>
      <c r="F10" s="443" t="str">
        <f>기본정보!F34</f>
        <v>oo과제 연구수행</v>
      </c>
      <c r="G10" s="443"/>
      <c r="H10" s="443"/>
      <c r="I10" s="443"/>
      <c r="J10" s="443"/>
      <c r="K10" s="443"/>
      <c r="L10" s="443"/>
      <c r="M10" s="443"/>
      <c r="N10" s="443"/>
      <c r="O10" s="443"/>
      <c r="P10" s="443"/>
      <c r="Q10" s="443"/>
      <c r="R10" s="443"/>
      <c r="S10" s="443"/>
    </row>
    <row r="11" spans="1:25" s="7" customFormat="1" ht="15" customHeight="1">
      <c r="A11" s="3"/>
      <c r="B11" s="3"/>
      <c r="C11" s="169"/>
      <c r="D11" s="169"/>
      <c r="E11" s="7" t="s">
        <v>9</v>
      </c>
      <c r="F11" s="443" t="str">
        <f>기본정보!F35</f>
        <v>oo 연구 보조</v>
      </c>
      <c r="G11" s="443"/>
      <c r="H11" s="443"/>
      <c r="I11" s="443"/>
      <c r="J11" s="443"/>
      <c r="K11" s="443"/>
      <c r="L11" s="443"/>
      <c r="M11" s="443"/>
      <c r="N11" s="443"/>
      <c r="O11" s="443"/>
      <c r="P11" s="443"/>
      <c r="Q11" s="443"/>
      <c r="R11" s="443"/>
      <c r="S11" s="443"/>
    </row>
    <row r="12" spans="1:25" s="7" customFormat="1" ht="15" customHeight="1">
      <c r="A12" s="3"/>
      <c r="B12" s="3"/>
      <c r="C12" s="169"/>
      <c r="D12" s="169"/>
      <c r="E12" s="7" t="s">
        <v>3</v>
      </c>
      <c r="F12" s="443" t="str">
        <f>기본정보!F36</f>
        <v>oo 사업 추진계획수립 및 수행 등</v>
      </c>
      <c r="G12" s="443"/>
      <c r="H12" s="443"/>
      <c r="I12" s="443"/>
      <c r="J12" s="443"/>
      <c r="K12" s="443"/>
      <c r="L12" s="443"/>
      <c r="M12" s="443"/>
      <c r="N12" s="443"/>
      <c r="O12" s="443"/>
      <c r="P12" s="443"/>
      <c r="Q12" s="443"/>
      <c r="R12" s="443"/>
      <c r="S12" s="443"/>
    </row>
    <row r="13" spans="1:25" s="7" customFormat="1" ht="15" customHeight="1">
      <c r="A13" s="25" t="s">
        <v>59</v>
      </c>
      <c r="B13" s="443" t="s">
        <v>60</v>
      </c>
      <c r="C13" s="443"/>
      <c r="D13" s="443"/>
      <c r="E13" s="4" t="s">
        <v>57</v>
      </c>
      <c r="F13" s="472" t="str">
        <f>MID(기본정보!F19,1,2)&amp;"시 "&amp;MID(기본정보!I19,1,2)&amp;"분 부터"&amp;MID(기본정보!F20,1,2)&amp;"시 "&amp;기본정보!I20&amp;" 까지"</f>
        <v>09시 00분 부터18시 00분 까지</v>
      </c>
      <c r="G13" s="472"/>
      <c r="H13" s="472"/>
      <c r="I13" s="472"/>
      <c r="J13" s="472"/>
      <c r="K13" s="472"/>
      <c r="L13" s="472"/>
      <c r="M13" s="464" t="s">
        <v>4</v>
      </c>
      <c r="N13" s="464"/>
      <c r="O13" s="463" t="str">
        <f>기본정보!F21&amp;기본정보!I21</f>
        <v>12시00분</v>
      </c>
      <c r="P13" s="463"/>
      <c r="Q13" s="5" t="s">
        <v>5</v>
      </c>
      <c r="R13" s="469" t="str">
        <f>기본정보!F22&amp;기본정보!I22&amp;")"</f>
        <v>13시00분)</v>
      </c>
      <c r="S13" s="469"/>
    </row>
    <row r="14" spans="1:25" s="7" customFormat="1" ht="15" customHeight="1">
      <c r="A14" s="25" t="s">
        <v>61</v>
      </c>
      <c r="B14" s="442" t="s">
        <v>399</v>
      </c>
      <c r="C14" s="442"/>
      <c r="D14" s="442"/>
      <c r="E14" s="4" t="s">
        <v>62</v>
      </c>
      <c r="F14" s="4" t="s">
        <v>6</v>
      </c>
      <c r="G14" s="468" t="str">
        <f>(IF(기본정보!F24=종류!K1,"월, ","-"))&amp;(IF(기본정보!G24=종류!K1,"화, ","-"))&amp;(IF(기본정보!H24=종류!K1,"수, ","-"))&amp;(IF(기본정보!J24=종류!K1,"목, ","-"))&amp;(IF(기본정보!K24=종류!K1,"금","-"))</f>
        <v>월, 화, 수, 목, 금</v>
      </c>
      <c r="H14" s="468"/>
      <c r="I14" s="468"/>
      <c r="J14" s="468"/>
      <c r="K14" s="468"/>
      <c r="L14" s="470" t="s">
        <v>63</v>
      </c>
      <c r="M14" s="470"/>
      <c r="N14" s="470"/>
      <c r="O14" s="470"/>
      <c r="P14" s="470"/>
      <c r="Q14" s="470"/>
      <c r="R14" s="464" t="str">
        <f>기본정보!F26</f>
        <v>일요일</v>
      </c>
      <c r="S14" s="464"/>
    </row>
    <row r="15" spans="1:25" s="7" customFormat="1" ht="15" customHeight="1">
      <c r="A15" s="25" t="s">
        <v>68</v>
      </c>
      <c r="B15" s="442" t="s">
        <v>400</v>
      </c>
      <c r="C15" s="442"/>
      <c r="D15" s="442"/>
      <c r="E15" s="9" t="s">
        <v>69</v>
      </c>
      <c r="F15" s="443" t="s">
        <v>70</v>
      </c>
      <c r="G15" s="443"/>
      <c r="H15" s="443"/>
      <c r="I15" s="443"/>
      <c r="J15" s="443"/>
      <c r="K15" s="443"/>
      <c r="L15" s="443"/>
      <c r="M15" s="443"/>
      <c r="N15" s="443"/>
      <c r="O15" s="443"/>
      <c r="P15" s="443"/>
      <c r="Q15" s="443"/>
      <c r="R15" s="443"/>
      <c r="S15" s="443"/>
    </row>
    <row r="16" spans="1:25" s="7" customFormat="1" ht="15" customHeight="1">
      <c r="A16" s="2"/>
      <c r="B16" s="2"/>
      <c r="C16" s="177"/>
      <c r="D16" s="177"/>
      <c r="E16" s="7" t="s">
        <v>25</v>
      </c>
      <c r="F16" s="453">
        <f>과제정보!D8</f>
        <v>20250901</v>
      </c>
      <c r="G16" s="453"/>
      <c r="H16" s="453"/>
      <c r="I16" s="453"/>
      <c r="J16" s="453"/>
      <c r="K16" s="454">
        <f>과제정보!E8</f>
        <v>20260731</v>
      </c>
      <c r="L16" s="454"/>
      <c r="M16" s="454"/>
      <c r="N16" s="454"/>
      <c r="O16" s="6">
        <f>과제정보!F8</f>
        <v>1625000</v>
      </c>
      <c r="P16" s="471">
        <f>과제정보!G8</f>
        <v>3700000</v>
      </c>
      <c r="Q16" s="471"/>
      <c r="R16" s="471"/>
      <c r="S16" s="471"/>
      <c r="V16" s="443"/>
      <c r="W16" s="443"/>
      <c r="X16" s="443"/>
      <c r="Y16" s="443"/>
    </row>
    <row r="17" spans="1:25" s="7" customFormat="1" ht="15" customHeight="1">
      <c r="A17" s="2"/>
      <c r="B17" s="177"/>
      <c r="C17" s="177"/>
      <c r="D17" s="177"/>
      <c r="E17" s="7" t="s">
        <v>25</v>
      </c>
      <c r="F17" s="453">
        <f>과제정보!D9</f>
        <v>0</v>
      </c>
      <c r="G17" s="453"/>
      <c r="H17" s="453"/>
      <c r="I17" s="453"/>
      <c r="J17" s="453"/>
      <c r="K17" s="454">
        <f>과제정보!E9</f>
        <v>0</v>
      </c>
      <c r="L17" s="454"/>
      <c r="M17" s="454"/>
      <c r="N17" s="454"/>
      <c r="O17" s="6" t="str">
        <f>과제정보!F9</f>
        <v>월</v>
      </c>
      <c r="P17" s="471">
        <f>과제정보!G9</f>
        <v>0</v>
      </c>
      <c r="Q17" s="471"/>
      <c r="R17" s="471"/>
      <c r="S17" s="471"/>
      <c r="V17" s="443"/>
      <c r="W17" s="443"/>
      <c r="X17" s="443"/>
      <c r="Y17" s="443"/>
    </row>
    <row r="18" spans="1:25" s="7" customFormat="1" ht="15" customHeight="1">
      <c r="A18" s="2"/>
      <c r="B18" s="177"/>
      <c r="C18" s="177"/>
      <c r="D18" s="177"/>
      <c r="E18" s="7" t="s">
        <v>25</v>
      </c>
      <c r="F18" s="453">
        <f>과제정보!D10</f>
        <v>0</v>
      </c>
      <c r="G18" s="453"/>
      <c r="H18" s="453"/>
      <c r="I18" s="453"/>
      <c r="J18" s="453"/>
      <c r="K18" s="454">
        <f>과제정보!E10</f>
        <v>0</v>
      </c>
      <c r="L18" s="454"/>
      <c r="M18" s="454"/>
      <c r="N18" s="454"/>
      <c r="O18" s="6">
        <f>과제정보!F10</f>
        <v>0</v>
      </c>
      <c r="P18" s="471">
        <f>과제정보!G10</f>
        <v>0</v>
      </c>
      <c r="Q18" s="471"/>
      <c r="R18" s="471"/>
      <c r="S18" s="471"/>
      <c r="V18" s="3"/>
      <c r="W18" s="3"/>
      <c r="X18" s="3"/>
      <c r="Y18" s="3"/>
    </row>
    <row r="19" spans="1:25" s="7" customFormat="1" ht="15" customHeight="1">
      <c r="A19" s="177"/>
      <c r="B19" s="177"/>
      <c r="C19" s="177"/>
      <c r="D19" s="177"/>
      <c r="E19" s="7" t="s">
        <v>25</v>
      </c>
      <c r="F19" s="453">
        <f>과제정보!D11</f>
        <v>0</v>
      </c>
      <c r="G19" s="453"/>
      <c r="H19" s="453"/>
      <c r="I19" s="453"/>
      <c r="J19" s="453"/>
      <c r="K19" s="454">
        <f>과제정보!E11</f>
        <v>0</v>
      </c>
      <c r="L19" s="454"/>
      <c r="M19" s="454"/>
      <c r="N19" s="454"/>
      <c r="O19" s="6">
        <f>과제정보!F11</f>
        <v>0</v>
      </c>
      <c r="P19" s="471">
        <f>과제정보!G11</f>
        <v>0</v>
      </c>
      <c r="Q19" s="471"/>
      <c r="R19" s="471"/>
      <c r="S19" s="471"/>
      <c r="V19" s="169"/>
      <c r="W19" s="169"/>
      <c r="X19" s="169"/>
      <c r="Y19" s="169"/>
    </row>
    <row r="20" spans="1:25" s="7" customFormat="1" ht="15" customHeight="1">
      <c r="A20" s="177"/>
      <c r="B20" s="177"/>
      <c r="C20" s="177"/>
      <c r="D20" s="177"/>
      <c r="E20" s="7" t="s">
        <v>25</v>
      </c>
      <c r="F20" s="453">
        <f>과제정보!D12</f>
        <v>0</v>
      </c>
      <c r="G20" s="453"/>
      <c r="H20" s="453"/>
      <c r="I20" s="453"/>
      <c r="J20" s="453"/>
      <c r="K20" s="454">
        <f>과제정보!E12</f>
        <v>0</v>
      </c>
      <c r="L20" s="454"/>
      <c r="M20" s="454"/>
      <c r="N20" s="454"/>
      <c r="O20" s="6">
        <f>과제정보!F12</f>
        <v>0</v>
      </c>
      <c r="P20" s="471">
        <f>과제정보!G12</f>
        <v>0</v>
      </c>
      <c r="Q20" s="471"/>
      <c r="R20" s="471"/>
      <c r="S20" s="471"/>
      <c r="V20" s="169"/>
      <c r="W20" s="169"/>
      <c r="X20" s="169"/>
      <c r="Y20" s="169"/>
    </row>
    <row r="21" spans="1:25" s="7" customFormat="1" ht="15" customHeight="1">
      <c r="A21" s="177"/>
      <c r="B21" s="177"/>
      <c r="C21" s="177"/>
      <c r="D21" s="177"/>
      <c r="E21" s="7" t="s">
        <v>25</v>
      </c>
      <c r="F21" s="453">
        <f>과제정보!D13</f>
        <v>0</v>
      </c>
      <c r="G21" s="453"/>
      <c r="H21" s="453"/>
      <c r="I21" s="453"/>
      <c r="J21" s="453"/>
      <c r="K21" s="454">
        <f>과제정보!E13</f>
        <v>0</v>
      </c>
      <c r="L21" s="454"/>
      <c r="M21" s="454"/>
      <c r="N21" s="454"/>
      <c r="O21" s="6">
        <f>과제정보!F13</f>
        <v>0</v>
      </c>
      <c r="P21" s="471">
        <f>과제정보!G13</f>
        <v>0</v>
      </c>
      <c r="Q21" s="471"/>
      <c r="R21" s="471"/>
      <c r="S21" s="471"/>
      <c r="V21" s="169"/>
      <c r="W21" s="169"/>
      <c r="X21" s="169"/>
      <c r="Y21" s="169"/>
    </row>
    <row r="22" spans="1:25" s="7" customFormat="1" ht="15" customHeight="1">
      <c r="A22" s="177"/>
      <c r="B22" s="177"/>
      <c r="C22" s="177"/>
      <c r="D22" s="177"/>
      <c r="E22" s="7" t="s">
        <v>25</v>
      </c>
      <c r="F22" s="453">
        <f>과제정보!D14</f>
        <v>0</v>
      </c>
      <c r="G22" s="453"/>
      <c r="H22" s="453"/>
      <c r="I22" s="453"/>
      <c r="J22" s="453"/>
      <c r="K22" s="454">
        <f>과제정보!E14</f>
        <v>0</v>
      </c>
      <c r="L22" s="454"/>
      <c r="M22" s="454"/>
      <c r="N22" s="454"/>
      <c r="O22" s="6">
        <f>과제정보!F14</f>
        <v>0</v>
      </c>
      <c r="P22" s="471">
        <f>과제정보!G14</f>
        <v>0</v>
      </c>
      <c r="Q22" s="471"/>
      <c r="R22" s="471"/>
      <c r="S22" s="471"/>
      <c r="V22" s="169"/>
      <c r="W22" s="169"/>
      <c r="X22" s="169"/>
      <c r="Y22" s="169"/>
    </row>
    <row r="23" spans="1:25" s="7" customFormat="1" ht="15" customHeight="1">
      <c r="A23" s="177"/>
      <c r="B23" s="177"/>
      <c r="C23" s="177"/>
      <c r="D23" s="177"/>
      <c r="E23" s="7" t="s">
        <v>25</v>
      </c>
      <c r="F23" s="453">
        <f>과제정보!D15</f>
        <v>0</v>
      </c>
      <c r="G23" s="453"/>
      <c r="H23" s="453"/>
      <c r="I23" s="453"/>
      <c r="J23" s="453"/>
      <c r="K23" s="454">
        <f>과제정보!E15</f>
        <v>0</v>
      </c>
      <c r="L23" s="454"/>
      <c r="M23" s="454"/>
      <c r="N23" s="454"/>
      <c r="O23" s="6">
        <f>과제정보!F15</f>
        <v>0</v>
      </c>
      <c r="P23" s="471">
        <f>과제정보!G15</f>
        <v>0</v>
      </c>
      <c r="Q23" s="471"/>
      <c r="R23" s="471"/>
      <c r="S23" s="471"/>
      <c r="V23" s="169"/>
      <c r="W23" s="169"/>
      <c r="X23" s="169"/>
      <c r="Y23" s="169"/>
    </row>
    <row r="24" spans="1:25" s="7" customFormat="1" ht="15" customHeight="1">
      <c r="E24" s="9" t="s">
        <v>69</v>
      </c>
      <c r="F24" s="4" t="s">
        <v>75</v>
      </c>
      <c r="G24" s="443" t="str">
        <f>기본정보!F27</f>
        <v>없음(X)</v>
      </c>
      <c r="H24" s="443"/>
      <c r="I24" s="443"/>
      <c r="J24" s="473">
        <f>기본정보!F28</f>
        <v>0</v>
      </c>
      <c r="K24" s="473"/>
      <c r="L24" s="473"/>
      <c r="M24" s="473"/>
      <c r="N24" s="4"/>
      <c r="O24" s="4"/>
      <c r="P24" s="4"/>
      <c r="Q24" s="4"/>
      <c r="R24" s="4"/>
      <c r="S24" s="4"/>
    </row>
    <row r="25" spans="1:25" s="7" customFormat="1" ht="15" customHeight="1">
      <c r="E25" s="9" t="s">
        <v>69</v>
      </c>
      <c r="F25" s="443" t="s">
        <v>81</v>
      </c>
      <c r="G25" s="443"/>
      <c r="H25" s="443"/>
      <c r="I25" s="443"/>
      <c r="J25" s="443"/>
      <c r="K25" s="443" t="str">
        <f>기본정보!F29</f>
        <v>없음(X)</v>
      </c>
      <c r="L25" s="443"/>
      <c r="M25" s="473">
        <f>기본정보!F30</f>
        <v>0</v>
      </c>
      <c r="N25" s="473"/>
      <c r="O25" s="473"/>
      <c r="P25" s="4"/>
      <c r="Q25" s="4"/>
      <c r="R25" s="4"/>
      <c r="S25" s="4"/>
    </row>
    <row r="26" spans="1:25" ht="15" customHeight="1">
      <c r="E26" s="9" t="s">
        <v>69</v>
      </c>
      <c r="F26" s="443" t="s">
        <v>10</v>
      </c>
      <c r="G26" s="443"/>
      <c r="H26" s="8" t="s">
        <v>11</v>
      </c>
      <c r="I26" s="443" t="s">
        <v>82</v>
      </c>
      <c r="J26" s="443"/>
      <c r="K26" s="443"/>
      <c r="L26" s="443"/>
      <c r="M26" s="443"/>
      <c r="N26" s="443"/>
      <c r="O26" s="443"/>
      <c r="P26" s="443"/>
      <c r="Q26" s="443"/>
      <c r="R26" s="443"/>
      <c r="S26" s="443"/>
    </row>
    <row r="27" spans="1:25" ht="15" customHeight="1">
      <c r="E27" s="9" t="s">
        <v>69</v>
      </c>
      <c r="F27" s="443" t="s">
        <v>12</v>
      </c>
      <c r="G27" s="443"/>
      <c r="H27" s="8" t="s">
        <v>11</v>
      </c>
      <c r="I27" s="443" t="s">
        <v>13</v>
      </c>
      <c r="J27" s="443"/>
      <c r="K27" s="443"/>
      <c r="L27" s="443"/>
      <c r="M27" s="443"/>
      <c r="N27" s="443"/>
      <c r="O27" s="443"/>
      <c r="P27" s="443"/>
      <c r="Q27" s="443"/>
      <c r="R27" s="443"/>
      <c r="S27" s="443"/>
    </row>
    <row r="28" spans="1:25" ht="15" customHeight="1">
      <c r="E28" s="9" t="s">
        <v>69</v>
      </c>
      <c r="F28" s="443" t="s">
        <v>83</v>
      </c>
      <c r="G28" s="443"/>
      <c r="H28" s="443"/>
      <c r="I28" s="443"/>
      <c r="J28" s="443"/>
      <c r="K28" s="443"/>
      <c r="L28" s="443"/>
      <c r="M28" s="443"/>
      <c r="N28" s="443"/>
      <c r="O28" s="443"/>
      <c r="P28" s="443"/>
      <c r="Q28" s="443"/>
      <c r="R28" s="443"/>
      <c r="S28" s="443"/>
    </row>
    <row r="29" spans="1:25" ht="15" customHeight="1">
      <c r="E29" s="9"/>
      <c r="F29" s="455" t="s">
        <v>116</v>
      </c>
      <c r="G29" s="456"/>
      <c r="H29" s="456"/>
      <c r="I29" s="456"/>
      <c r="J29" s="456"/>
      <c r="K29" s="456"/>
      <c r="L29" s="456"/>
      <c r="M29" s="456"/>
      <c r="N29" s="456"/>
      <c r="O29" s="456"/>
      <c r="P29" s="456"/>
      <c r="Q29" s="456"/>
      <c r="R29" s="456"/>
      <c r="S29" s="456"/>
    </row>
    <row r="30" spans="1:25" s="7" customFormat="1" ht="15" customHeight="1">
      <c r="A30" s="451" t="s">
        <v>17</v>
      </c>
      <c r="B30" s="451" t="s">
        <v>18</v>
      </c>
      <c r="C30" s="451"/>
      <c r="D30" s="451"/>
      <c r="E30" s="451"/>
      <c r="F30" s="451"/>
      <c r="G30" s="451"/>
      <c r="H30" s="451"/>
      <c r="I30" s="481" t="s">
        <v>19</v>
      </c>
      <c r="J30" s="482"/>
      <c r="K30" s="482"/>
      <c r="L30" s="483"/>
      <c r="M30" s="451" t="s">
        <v>20</v>
      </c>
      <c r="N30" s="451"/>
      <c r="O30" s="451"/>
      <c r="P30" s="447" t="s">
        <v>22</v>
      </c>
      <c r="Q30" s="447"/>
      <c r="R30" s="451" t="s">
        <v>84</v>
      </c>
      <c r="S30" s="451"/>
    </row>
    <row r="31" spans="1:25" s="7" customFormat="1" ht="15" customHeight="1">
      <c r="A31" s="451"/>
      <c r="B31" s="451"/>
      <c r="C31" s="451"/>
      <c r="D31" s="451"/>
      <c r="E31" s="451"/>
      <c r="F31" s="451"/>
      <c r="G31" s="451"/>
      <c r="H31" s="451"/>
      <c r="I31" s="484"/>
      <c r="J31" s="485"/>
      <c r="K31" s="485"/>
      <c r="L31" s="486"/>
      <c r="M31" s="12" t="s">
        <v>23</v>
      </c>
      <c r="N31" s="451" t="s">
        <v>21</v>
      </c>
      <c r="O31" s="451"/>
      <c r="P31" s="447"/>
      <c r="Q31" s="447"/>
      <c r="R31" s="451"/>
      <c r="S31" s="451"/>
    </row>
    <row r="32" spans="1:25" s="7" customFormat="1" ht="12" customHeight="1">
      <c r="A32" s="12">
        <v>1</v>
      </c>
      <c r="B32" s="446" t="str">
        <f>과제정보!D34</f>
        <v>과제명을 선택하세요</v>
      </c>
      <c r="C32" s="446"/>
      <c r="D32" s="446"/>
      <c r="E32" s="446"/>
      <c r="F32" s="446"/>
      <c r="G32" s="446"/>
      <c r="H32" s="446"/>
      <c r="I32" s="447">
        <f>IFERROR(VLOOKUP(B32,과제정보!D:Y,5,0),"")</f>
        <v>0</v>
      </c>
      <c r="J32" s="447"/>
      <c r="K32" s="447"/>
      <c r="L32" s="447"/>
      <c r="M32" s="13">
        <f>과제정보!M34</f>
        <v>20250901</v>
      </c>
      <c r="N32" s="450">
        <f>과제정보!O34</f>
        <v>20260731</v>
      </c>
      <c r="O32" s="450"/>
      <c r="P32" s="451">
        <f>IFERROR(VLOOKUP(B32,과제정보!D:Y,8,0),"")</f>
        <v>0</v>
      </c>
      <c r="Q32" s="451"/>
      <c r="R32" s="452">
        <f>과제정보!P34</f>
        <v>1625000</v>
      </c>
      <c r="S32" s="452"/>
    </row>
    <row r="33" spans="1:19" s="7" customFormat="1" ht="12" customHeight="1">
      <c r="A33" s="172">
        <v>2</v>
      </c>
      <c r="B33" s="446" t="str">
        <f>과제정보!D35</f>
        <v>과제명을 선택하세요</v>
      </c>
      <c r="C33" s="446"/>
      <c r="D33" s="446"/>
      <c r="E33" s="446"/>
      <c r="F33" s="446"/>
      <c r="G33" s="446"/>
      <c r="H33" s="446"/>
      <c r="I33" s="447">
        <f>IFERROR(VLOOKUP(B33,과제정보!D:Y,5,0),"")</f>
        <v>0</v>
      </c>
      <c r="J33" s="447"/>
      <c r="K33" s="447"/>
      <c r="L33" s="447"/>
      <c r="M33" s="171">
        <f>과제정보!M35</f>
        <v>20250601</v>
      </c>
      <c r="N33" s="450">
        <f>과제정보!O35</f>
        <v>20250630</v>
      </c>
      <c r="O33" s="450"/>
      <c r="P33" s="451">
        <f>IFERROR(VLOOKUP(B33,과제정보!D:Y,8,0),"")</f>
        <v>0</v>
      </c>
      <c r="Q33" s="451"/>
      <c r="R33" s="452">
        <f>과제정보!P35</f>
        <v>7000000</v>
      </c>
      <c r="S33" s="452"/>
    </row>
    <row r="34" spans="1:19" s="7" customFormat="1" ht="12" customHeight="1">
      <c r="A34" s="172">
        <v>3</v>
      </c>
      <c r="B34" s="446" t="str">
        <f>과제정보!D36</f>
        <v>과제명을 선택하세요</v>
      </c>
      <c r="C34" s="446"/>
      <c r="D34" s="446"/>
      <c r="E34" s="446"/>
      <c r="F34" s="446"/>
      <c r="G34" s="446"/>
      <c r="H34" s="446"/>
      <c r="I34" s="447">
        <f>IFERROR(VLOOKUP(B34,과제정보!D:Y,5,0),"")</f>
        <v>0</v>
      </c>
      <c r="J34" s="447"/>
      <c r="K34" s="447"/>
      <c r="L34" s="447"/>
      <c r="M34" s="171">
        <f>과제정보!M36</f>
        <v>20250701</v>
      </c>
      <c r="N34" s="450">
        <f>과제정보!O36</f>
        <v>20250831</v>
      </c>
      <c r="O34" s="450"/>
      <c r="P34" s="451">
        <f>IFERROR(VLOOKUP(B34,과제정보!D:Y,8,0),"")</f>
        <v>0</v>
      </c>
      <c r="Q34" s="451"/>
      <c r="R34" s="452">
        <f>과제정보!P36</f>
        <v>7000000</v>
      </c>
      <c r="S34" s="452"/>
    </row>
    <row r="35" spans="1:19" s="7" customFormat="1" ht="12" customHeight="1">
      <c r="A35" s="172">
        <v>4</v>
      </c>
      <c r="B35" s="446" t="str">
        <f>과제정보!D37</f>
        <v>과제명을 선택하세요</v>
      </c>
      <c r="C35" s="446"/>
      <c r="D35" s="446"/>
      <c r="E35" s="446"/>
      <c r="F35" s="446"/>
      <c r="G35" s="446"/>
      <c r="H35" s="446"/>
      <c r="I35" s="447">
        <f>IFERROR(VLOOKUP(B35,과제정보!D:Y,5,0),"")</f>
        <v>0</v>
      </c>
      <c r="J35" s="447"/>
      <c r="K35" s="447"/>
      <c r="L35" s="447"/>
      <c r="M35" s="171">
        <f>과제정보!M37</f>
        <v>20250901</v>
      </c>
      <c r="N35" s="450">
        <f>과제정보!O37</f>
        <v>20251031</v>
      </c>
      <c r="O35" s="450"/>
      <c r="P35" s="451">
        <f>IFERROR(VLOOKUP(B35,과제정보!D:Y,8,0),"")</f>
        <v>0</v>
      </c>
      <c r="Q35" s="451"/>
      <c r="R35" s="452">
        <f>과제정보!P37</f>
        <v>7000000</v>
      </c>
      <c r="S35" s="452"/>
    </row>
    <row r="36" spans="1:19" s="7" customFormat="1" ht="12" customHeight="1">
      <c r="A36" s="172">
        <v>5</v>
      </c>
      <c r="B36" s="446" t="str">
        <f>과제정보!D38</f>
        <v>과제명을 선택하세요</v>
      </c>
      <c r="C36" s="446"/>
      <c r="D36" s="446"/>
      <c r="E36" s="446"/>
      <c r="F36" s="446"/>
      <c r="G36" s="446"/>
      <c r="H36" s="446"/>
      <c r="I36" s="447">
        <f>IFERROR(VLOOKUP(B36,과제정보!D:Y,5,0),"")</f>
        <v>0</v>
      </c>
      <c r="J36" s="447"/>
      <c r="K36" s="447"/>
      <c r="L36" s="447"/>
      <c r="M36" s="171">
        <f>과제정보!M38</f>
        <v>20251101</v>
      </c>
      <c r="N36" s="450">
        <f>과제정보!O38</f>
        <v>20251231</v>
      </c>
      <c r="O36" s="450"/>
      <c r="P36" s="451">
        <f>IFERROR(VLOOKUP(B36,과제정보!D:Y,8,0),"")</f>
        <v>0</v>
      </c>
      <c r="Q36" s="451"/>
      <c r="R36" s="452">
        <f>과제정보!P38</f>
        <v>7000000</v>
      </c>
      <c r="S36" s="452"/>
    </row>
    <row r="37" spans="1:19" s="7" customFormat="1" ht="12" customHeight="1">
      <c r="A37" s="172">
        <v>6</v>
      </c>
      <c r="B37" s="446">
        <f>과제정보!D39</f>
        <v>0</v>
      </c>
      <c r="C37" s="446"/>
      <c r="D37" s="446"/>
      <c r="E37" s="446"/>
      <c r="F37" s="446"/>
      <c r="G37" s="446"/>
      <c r="H37" s="446"/>
      <c r="I37" s="447" t="str">
        <f>IFERROR(VLOOKUP(B37,과제정보!D:Y,5,0),"")</f>
        <v/>
      </c>
      <c r="J37" s="447"/>
      <c r="K37" s="447"/>
      <c r="L37" s="447"/>
      <c r="M37" s="171">
        <f>과제정보!M39</f>
        <v>0</v>
      </c>
      <c r="N37" s="450">
        <f>과제정보!O39</f>
        <v>0</v>
      </c>
      <c r="O37" s="450"/>
      <c r="P37" s="451" t="str">
        <f>IFERROR(VLOOKUP(B37,과제정보!D:Y,8,0),"")</f>
        <v/>
      </c>
      <c r="Q37" s="451"/>
      <c r="R37" s="452">
        <f>과제정보!P39</f>
        <v>0</v>
      </c>
      <c r="S37" s="452"/>
    </row>
    <row r="38" spans="1:19" s="7" customFormat="1" ht="12" customHeight="1">
      <c r="A38" s="172">
        <v>7</v>
      </c>
      <c r="B38" s="446">
        <f>과제정보!D40</f>
        <v>0</v>
      </c>
      <c r="C38" s="446"/>
      <c r="D38" s="446"/>
      <c r="E38" s="446"/>
      <c r="F38" s="446"/>
      <c r="G38" s="446"/>
      <c r="H38" s="446"/>
      <c r="I38" s="447" t="str">
        <f>IFERROR(VLOOKUP(B38,과제정보!D:Y,5,0),"")</f>
        <v/>
      </c>
      <c r="J38" s="447"/>
      <c r="K38" s="447"/>
      <c r="L38" s="447"/>
      <c r="M38" s="171">
        <f>과제정보!M40</f>
        <v>0</v>
      </c>
      <c r="N38" s="450">
        <f>과제정보!O40</f>
        <v>0</v>
      </c>
      <c r="O38" s="450"/>
      <c r="P38" s="451" t="str">
        <f>IFERROR(VLOOKUP(B38,과제정보!D:Y,8,0),"")</f>
        <v/>
      </c>
      <c r="Q38" s="451"/>
      <c r="R38" s="452">
        <f>과제정보!P40</f>
        <v>0</v>
      </c>
      <c r="S38" s="452"/>
    </row>
    <row r="39" spans="1:19" s="7" customFormat="1" ht="12" customHeight="1">
      <c r="A39" s="172">
        <v>8</v>
      </c>
      <c r="B39" s="446">
        <f>과제정보!D41</f>
        <v>0</v>
      </c>
      <c r="C39" s="446"/>
      <c r="D39" s="446"/>
      <c r="E39" s="446"/>
      <c r="F39" s="446"/>
      <c r="G39" s="446"/>
      <c r="H39" s="446"/>
      <c r="I39" s="447" t="str">
        <f>IFERROR(VLOOKUP(B39,과제정보!D:Y,5,0),"")</f>
        <v/>
      </c>
      <c r="J39" s="447"/>
      <c r="K39" s="447"/>
      <c r="L39" s="447"/>
      <c r="M39" s="171">
        <f>과제정보!M41</f>
        <v>0</v>
      </c>
      <c r="N39" s="450">
        <f>과제정보!O41</f>
        <v>0</v>
      </c>
      <c r="O39" s="450"/>
      <c r="P39" s="451" t="str">
        <f>IFERROR(VLOOKUP(B39,과제정보!D:Y,8,0),"")</f>
        <v/>
      </c>
      <c r="Q39" s="451"/>
      <c r="R39" s="452">
        <f>과제정보!P41</f>
        <v>0</v>
      </c>
      <c r="S39" s="452"/>
    </row>
    <row r="40" spans="1:19" s="7" customFormat="1" ht="12" customHeight="1">
      <c r="A40" s="172">
        <v>9</v>
      </c>
      <c r="B40" s="446">
        <f>과제정보!D42</f>
        <v>0</v>
      </c>
      <c r="C40" s="446"/>
      <c r="D40" s="446"/>
      <c r="E40" s="446"/>
      <c r="F40" s="446"/>
      <c r="G40" s="446"/>
      <c r="H40" s="446"/>
      <c r="I40" s="447" t="str">
        <f>IFERROR(VLOOKUP(B40,과제정보!D:Y,5,0),"")</f>
        <v/>
      </c>
      <c r="J40" s="447"/>
      <c r="K40" s="447"/>
      <c r="L40" s="447"/>
      <c r="M40" s="171">
        <f>과제정보!M42</f>
        <v>0</v>
      </c>
      <c r="N40" s="450">
        <f>과제정보!O42</f>
        <v>0</v>
      </c>
      <c r="O40" s="450"/>
      <c r="P40" s="451" t="str">
        <f>IFERROR(VLOOKUP(B40,과제정보!D:Y,8,0),"")</f>
        <v/>
      </c>
      <c r="Q40" s="451"/>
      <c r="R40" s="452">
        <f>과제정보!P42</f>
        <v>0</v>
      </c>
      <c r="S40" s="452"/>
    </row>
    <row r="41" spans="1:19" s="7" customFormat="1" ht="12" customHeight="1">
      <c r="A41" s="172">
        <v>10</v>
      </c>
      <c r="B41" s="446">
        <f>과제정보!D43</f>
        <v>0</v>
      </c>
      <c r="C41" s="446"/>
      <c r="D41" s="446"/>
      <c r="E41" s="446"/>
      <c r="F41" s="446"/>
      <c r="G41" s="446"/>
      <c r="H41" s="446"/>
      <c r="I41" s="447" t="str">
        <f>IFERROR(VLOOKUP(B41,과제정보!D:Y,5,0),"")</f>
        <v/>
      </c>
      <c r="J41" s="447"/>
      <c r="K41" s="447"/>
      <c r="L41" s="447"/>
      <c r="M41" s="171">
        <f>과제정보!M43</f>
        <v>0</v>
      </c>
      <c r="N41" s="450">
        <f>과제정보!O43</f>
        <v>0</v>
      </c>
      <c r="O41" s="450"/>
      <c r="P41" s="451" t="str">
        <f>IFERROR(VLOOKUP(B41,과제정보!D:Y,8,0),"")</f>
        <v/>
      </c>
      <c r="Q41" s="451"/>
      <c r="R41" s="452">
        <f>과제정보!P43</f>
        <v>0</v>
      </c>
      <c r="S41" s="452"/>
    </row>
    <row r="42" spans="1:19" s="7" customFormat="1" ht="15" customHeight="1">
      <c r="A42" s="51"/>
      <c r="B42" s="48"/>
      <c r="C42" s="173"/>
      <c r="D42" s="173"/>
      <c r="E42" s="48"/>
      <c r="F42" s="48"/>
      <c r="G42" s="48"/>
      <c r="H42" s="48"/>
      <c r="I42" s="49"/>
      <c r="J42" s="49"/>
      <c r="K42" s="49"/>
      <c r="L42" s="49"/>
      <c r="M42" s="50"/>
      <c r="N42" s="50"/>
      <c r="O42" s="50"/>
      <c r="P42" s="51"/>
      <c r="Q42" s="51"/>
      <c r="R42" s="52"/>
      <c r="S42" s="52"/>
    </row>
    <row r="43" spans="1:19" ht="15" customHeight="1">
      <c r="A43" s="25" t="s">
        <v>85</v>
      </c>
      <c r="B43" s="443" t="s">
        <v>86</v>
      </c>
      <c r="C43" s="443"/>
      <c r="D43" s="443"/>
    </row>
    <row r="44" spans="1:19" ht="15" customHeight="1">
      <c r="E44" s="9" t="s">
        <v>98</v>
      </c>
      <c r="F44" s="461" t="s">
        <v>87</v>
      </c>
      <c r="G44" s="461"/>
      <c r="H44" s="461"/>
      <c r="I44" s="461"/>
      <c r="J44" s="461"/>
      <c r="K44" s="461"/>
      <c r="L44" s="461"/>
      <c r="M44" s="461"/>
      <c r="N44" s="461"/>
      <c r="O44" s="461"/>
      <c r="P44" s="461"/>
      <c r="Q44" s="461"/>
      <c r="R44" s="461"/>
      <c r="S44" s="461"/>
    </row>
    <row r="45" spans="1:19" ht="15" customHeight="1">
      <c r="A45" s="25" t="s">
        <v>88</v>
      </c>
      <c r="B45" s="448" t="s">
        <v>89</v>
      </c>
      <c r="C45" s="448"/>
      <c r="D45" s="448"/>
      <c r="E45" s="448"/>
      <c r="F45" s="448"/>
      <c r="G45" s="448"/>
      <c r="H45" s="448"/>
      <c r="I45" s="448"/>
      <c r="J45" s="448"/>
      <c r="K45" s="448"/>
      <c r="L45" s="448"/>
      <c r="M45" s="448"/>
      <c r="N45" s="448"/>
      <c r="O45" s="448"/>
      <c r="P45" s="448"/>
      <c r="Q45" s="448"/>
      <c r="R45" s="448"/>
      <c r="S45" s="448"/>
    </row>
    <row r="46" spans="1:19" ht="15" customHeight="1">
      <c r="A46" s="4"/>
      <c r="B46" s="179" t="s">
        <v>401</v>
      </c>
      <c r="C46" s="179" t="str">
        <f>IF(기본정보!F32="Y",종류!L1,종류!L2)</f>
        <v>■</v>
      </c>
      <c r="D46" s="179" t="s">
        <v>402</v>
      </c>
      <c r="E46" s="179" t="str">
        <f>IF(기본정보!G32="Y",종류!L1,종류!L2)</f>
        <v>■</v>
      </c>
      <c r="F46" s="178" t="s">
        <v>403</v>
      </c>
      <c r="G46" s="179" t="str">
        <f>IF(기본정보!H32="Y",종류!L1,종류!L2)</f>
        <v>■</v>
      </c>
      <c r="H46" s="444" t="s">
        <v>404</v>
      </c>
      <c r="I46" s="444"/>
      <c r="J46" s="179" t="str">
        <f>IF(기본정보!J32="Y",종류!L1,종류!L2)</f>
        <v>■</v>
      </c>
      <c r="K46" s="179"/>
      <c r="L46" s="179"/>
      <c r="M46" s="179"/>
      <c r="N46" s="179"/>
      <c r="O46" s="179"/>
      <c r="P46" s="179"/>
      <c r="Q46" s="179"/>
      <c r="R46" s="179"/>
      <c r="S46" s="179"/>
    </row>
    <row r="47" spans="1:19" ht="15" customHeight="1">
      <c r="A47" s="179"/>
      <c r="B47" s="169"/>
      <c r="C47" s="169"/>
      <c r="D47" s="169"/>
      <c r="E47" s="169"/>
      <c r="F47" s="169"/>
      <c r="G47" s="169"/>
      <c r="H47" s="169"/>
      <c r="I47" s="169"/>
      <c r="J47" s="169"/>
      <c r="K47" s="169"/>
      <c r="L47" s="169"/>
      <c r="M47" s="169"/>
      <c r="N47" s="169"/>
      <c r="O47" s="169"/>
      <c r="P47" s="169"/>
      <c r="Q47" s="169"/>
      <c r="R47" s="169"/>
      <c r="S47" s="169"/>
    </row>
    <row r="48" spans="1:19" ht="15" customHeight="1">
      <c r="A48" s="25" t="s">
        <v>96</v>
      </c>
      <c r="B48" s="448" t="s">
        <v>97</v>
      </c>
      <c r="C48" s="448"/>
      <c r="D48" s="448"/>
      <c r="E48" s="448"/>
      <c r="F48" s="448"/>
      <c r="G48" s="448"/>
      <c r="H48" s="448"/>
      <c r="I48" s="448"/>
      <c r="J48" s="448"/>
      <c r="K48" s="448"/>
      <c r="L48" s="448"/>
      <c r="M48" s="448"/>
      <c r="N48" s="448"/>
      <c r="O48" s="448"/>
      <c r="P48" s="448"/>
      <c r="Q48" s="448"/>
      <c r="R48" s="448"/>
      <c r="S48" s="448"/>
    </row>
    <row r="49" spans="1:19" ht="15" customHeight="1">
      <c r="B49" s="449" t="s">
        <v>99</v>
      </c>
      <c r="C49" s="449"/>
      <c r="D49" s="449"/>
      <c r="E49" s="449"/>
      <c r="F49" s="449"/>
      <c r="G49" s="449"/>
      <c r="H49" s="449"/>
      <c r="I49" s="449"/>
      <c r="J49" s="449"/>
      <c r="K49" s="449"/>
      <c r="L49" s="449"/>
      <c r="M49" s="449"/>
      <c r="N49" s="449"/>
      <c r="O49" s="449"/>
      <c r="P49" s="449"/>
      <c r="Q49" s="449"/>
      <c r="R49" s="449"/>
      <c r="S49" s="449"/>
    </row>
    <row r="50" spans="1:19" ht="15" customHeight="1">
      <c r="A50" s="25" t="s">
        <v>100</v>
      </c>
      <c r="B50" s="449" t="s">
        <v>101</v>
      </c>
      <c r="C50" s="449"/>
      <c r="D50" s="449"/>
      <c r="E50" s="449"/>
      <c r="F50" s="449"/>
      <c r="G50" s="449"/>
      <c r="H50" s="449"/>
      <c r="I50" s="449"/>
      <c r="J50" s="449"/>
      <c r="K50" s="449"/>
      <c r="L50" s="449"/>
      <c r="M50" s="449"/>
      <c r="N50" s="449"/>
      <c r="O50" s="449"/>
      <c r="P50" s="449"/>
      <c r="Q50" s="449"/>
      <c r="R50" s="449"/>
      <c r="S50" s="449"/>
    </row>
    <row r="51" spans="1:19" ht="15" customHeight="1">
      <c r="A51" s="25"/>
      <c r="B51" s="27"/>
      <c r="C51" s="170"/>
      <c r="D51" s="170"/>
      <c r="E51" s="27"/>
      <c r="F51" s="27"/>
      <c r="G51" s="27"/>
      <c r="H51" s="27"/>
      <c r="I51" s="27"/>
      <c r="J51" s="27"/>
      <c r="K51" s="27"/>
      <c r="L51" s="27"/>
      <c r="M51" s="27"/>
      <c r="N51" s="27"/>
      <c r="O51" s="27"/>
      <c r="P51" s="27"/>
      <c r="Q51" s="27"/>
      <c r="R51" s="27"/>
      <c r="S51" s="27"/>
    </row>
    <row r="52" spans="1:19" ht="15" customHeight="1">
      <c r="A52" s="479">
        <f>기본정보!F8</f>
        <v>20250101</v>
      </c>
      <c r="B52" s="479"/>
      <c r="C52" s="479"/>
      <c r="D52" s="479"/>
      <c r="E52" s="479"/>
      <c r="F52" s="479"/>
      <c r="G52" s="479"/>
      <c r="H52" s="479"/>
      <c r="I52" s="479"/>
      <c r="J52" s="479"/>
      <c r="K52" s="479"/>
      <c r="L52" s="479"/>
      <c r="M52" s="479"/>
      <c r="N52" s="479"/>
      <c r="O52" s="479"/>
      <c r="P52" s="479"/>
      <c r="Q52" s="479"/>
      <c r="R52" s="479"/>
      <c r="S52" s="479"/>
    </row>
    <row r="53" spans="1:19" s="7" customFormat="1" ht="15" customHeight="1"/>
    <row r="54" spans="1:19" s="7" customFormat="1" ht="15" customHeight="1">
      <c r="A54" s="462" t="s">
        <v>102</v>
      </c>
      <c r="B54" s="462"/>
      <c r="C54" s="462"/>
      <c r="D54" s="462"/>
      <c r="E54" s="462"/>
      <c r="F54" s="462"/>
      <c r="G54" s="462"/>
      <c r="H54" s="462"/>
      <c r="K54" s="10"/>
      <c r="L54" s="480" t="s">
        <v>109</v>
      </c>
      <c r="M54" s="480"/>
      <c r="N54" s="487">
        <f>기본정보!F9</f>
        <v>0</v>
      </c>
      <c r="O54" s="487"/>
      <c r="P54" s="487"/>
      <c r="Q54" s="487"/>
      <c r="R54" s="487"/>
      <c r="S54" s="487"/>
    </row>
    <row r="55" spans="1:19" s="7" customFormat="1" ht="15" customHeight="1">
      <c r="B55" s="487" t="s">
        <v>103</v>
      </c>
      <c r="C55" s="487"/>
      <c r="D55" s="487"/>
      <c r="E55" s="487"/>
      <c r="F55" s="487"/>
      <c r="G55" s="487"/>
      <c r="H55" s="487"/>
      <c r="I55" s="487"/>
      <c r="K55" s="480" t="s">
        <v>110</v>
      </c>
      <c r="L55" s="480"/>
      <c r="M55" s="480"/>
      <c r="N55" s="461" t="str">
        <f>기본정보!F13</f>
        <v>010-1234-1234</v>
      </c>
      <c r="O55" s="461"/>
      <c r="P55" s="461"/>
      <c r="Q55" s="461"/>
      <c r="R55" s="461"/>
      <c r="S55" s="461"/>
    </row>
    <row r="56" spans="1:19" s="7" customFormat="1" ht="15" customHeight="1">
      <c r="B56" s="7" t="s">
        <v>104</v>
      </c>
      <c r="K56" s="10"/>
      <c r="L56" s="10"/>
      <c r="M56" s="10" t="s">
        <v>111</v>
      </c>
      <c r="N56" s="489" t="str">
        <f>기본정보!F11</f>
        <v>2000-01-01</v>
      </c>
      <c r="O56" s="489"/>
      <c r="P56" s="489"/>
      <c r="Q56" s="489"/>
      <c r="R56" s="489"/>
      <c r="S56" s="489"/>
    </row>
    <row r="57" spans="1:19" s="7" customFormat="1" ht="20.100000000000001" customHeight="1">
      <c r="A57" s="462" t="s">
        <v>105</v>
      </c>
      <c r="B57" s="462"/>
      <c r="C57" s="462"/>
      <c r="D57" s="462"/>
      <c r="E57" s="462"/>
      <c r="F57" s="462"/>
      <c r="G57" s="488" t="str">
        <f>기본정보!F14</f>
        <v>도시과학연구원</v>
      </c>
      <c r="H57" s="488"/>
      <c r="I57" s="488"/>
      <c r="J57" s="26" t="s">
        <v>108</v>
      </c>
      <c r="M57" s="10" t="s">
        <v>112</v>
      </c>
      <c r="N57" s="462" t="str">
        <f>기본정보!F7</f>
        <v>홍길동</v>
      </c>
      <c r="O57" s="462"/>
      <c r="P57" s="462"/>
      <c r="Q57" s="462"/>
      <c r="R57" s="462"/>
      <c r="S57" s="7" t="s">
        <v>113</v>
      </c>
    </row>
    <row r="58" spans="1:19" s="7" customFormat="1" ht="20.100000000000001" customHeight="1">
      <c r="B58" s="7" t="s">
        <v>106</v>
      </c>
      <c r="E58" s="445"/>
      <c r="F58" s="445"/>
      <c r="G58" s="445"/>
      <c r="H58" s="445"/>
      <c r="I58" s="445"/>
      <c r="J58" s="7" t="s">
        <v>107</v>
      </c>
    </row>
    <row r="59" spans="1:19" s="7" customFormat="1" ht="20.100000000000001" customHeight="1"/>
    <row r="60" spans="1:19" s="19" customFormat="1" ht="20.100000000000001" customHeight="1">
      <c r="A60" s="18"/>
      <c r="B60" s="474"/>
      <c r="C60" s="474"/>
      <c r="D60" s="474"/>
      <c r="E60" s="474"/>
      <c r="F60" s="474"/>
      <c r="G60" s="474"/>
      <c r="H60" s="474"/>
      <c r="I60" s="475"/>
      <c r="J60" s="475"/>
      <c r="K60" s="475"/>
      <c r="L60" s="475"/>
      <c r="M60" s="17"/>
      <c r="N60" s="476"/>
      <c r="O60" s="476"/>
      <c r="P60" s="477"/>
      <c r="Q60" s="477"/>
      <c r="R60" s="478"/>
      <c r="S60" s="478"/>
    </row>
    <row r="61" spans="1:19" s="19" customFormat="1" ht="20.100000000000001" customHeight="1">
      <c r="A61" s="18"/>
      <c r="B61" s="474"/>
      <c r="C61" s="474"/>
      <c r="D61" s="474"/>
      <c r="E61" s="474"/>
      <c r="F61" s="474"/>
      <c r="G61" s="474"/>
      <c r="H61" s="474"/>
      <c r="I61" s="475"/>
      <c r="J61" s="475"/>
      <c r="K61" s="475"/>
      <c r="L61" s="475"/>
      <c r="M61" s="17"/>
      <c r="N61" s="476"/>
      <c r="O61" s="476"/>
      <c r="P61" s="477"/>
      <c r="Q61" s="477"/>
      <c r="R61" s="478"/>
      <c r="S61" s="478"/>
    </row>
    <row r="62" spans="1:19" s="19" customFormat="1" ht="20.100000000000001" customHeight="1">
      <c r="A62" s="18"/>
      <c r="B62" s="474"/>
      <c r="C62" s="474"/>
      <c r="D62" s="474"/>
      <c r="E62" s="474"/>
      <c r="F62" s="474"/>
      <c r="G62" s="474"/>
      <c r="H62" s="474"/>
      <c r="I62" s="475"/>
      <c r="J62" s="475"/>
      <c r="K62" s="475"/>
      <c r="L62" s="475"/>
      <c r="M62" s="17"/>
      <c r="N62" s="476"/>
      <c r="O62" s="476"/>
      <c r="P62" s="477"/>
      <c r="Q62" s="477"/>
      <c r="R62" s="478"/>
      <c r="S62" s="478"/>
    </row>
    <row r="63" spans="1:19" s="19" customFormat="1" ht="20.100000000000001" customHeight="1">
      <c r="A63" s="18"/>
      <c r="B63" s="474"/>
      <c r="C63" s="474"/>
      <c r="D63" s="474"/>
      <c r="E63" s="474"/>
      <c r="F63" s="474"/>
      <c r="G63" s="474"/>
      <c r="H63" s="474"/>
      <c r="I63" s="475"/>
      <c r="J63" s="475"/>
      <c r="K63" s="475"/>
      <c r="L63" s="475"/>
      <c r="M63" s="17"/>
      <c r="N63" s="476"/>
      <c r="O63" s="476"/>
      <c r="P63" s="477"/>
      <c r="Q63" s="477"/>
      <c r="R63" s="478"/>
      <c r="S63" s="478"/>
    </row>
    <row r="64" spans="1:19" s="19" customFormat="1" ht="20.100000000000001" customHeight="1">
      <c r="A64" s="18"/>
      <c r="B64" s="474"/>
      <c r="C64" s="474"/>
      <c r="D64" s="474"/>
      <c r="E64" s="474"/>
      <c r="F64" s="474"/>
      <c r="G64" s="474"/>
      <c r="H64" s="474"/>
      <c r="I64" s="475"/>
      <c r="J64" s="475"/>
      <c r="K64" s="475"/>
      <c r="L64" s="475"/>
      <c r="M64" s="17"/>
      <c r="N64" s="476"/>
      <c r="O64" s="476"/>
      <c r="P64" s="477"/>
      <c r="Q64" s="477"/>
      <c r="R64" s="478"/>
      <c r="S64" s="478"/>
    </row>
    <row r="65" spans="1:19" s="19" customFormat="1" ht="20.100000000000001" customHeight="1">
      <c r="A65" s="18"/>
      <c r="B65" s="474"/>
      <c r="C65" s="474"/>
      <c r="D65" s="474"/>
      <c r="E65" s="474"/>
      <c r="F65" s="474"/>
      <c r="G65" s="474"/>
      <c r="H65" s="474"/>
      <c r="I65" s="475"/>
      <c r="J65" s="475"/>
      <c r="K65" s="475"/>
      <c r="L65" s="475"/>
      <c r="M65" s="17"/>
      <c r="N65" s="476"/>
      <c r="O65" s="476"/>
      <c r="P65" s="477"/>
      <c r="Q65" s="477"/>
      <c r="R65" s="478"/>
      <c r="S65" s="478"/>
    </row>
    <row r="66" spans="1:19" s="19" customFormat="1" ht="20.100000000000001" customHeight="1">
      <c r="A66" s="18"/>
      <c r="B66" s="474"/>
      <c r="C66" s="474"/>
      <c r="D66" s="474"/>
      <c r="E66" s="474"/>
      <c r="F66" s="474"/>
      <c r="G66" s="474"/>
      <c r="H66" s="474"/>
      <c r="I66" s="475"/>
      <c r="J66" s="475"/>
      <c r="K66" s="475"/>
      <c r="L66" s="475"/>
      <c r="M66" s="17"/>
      <c r="N66" s="476"/>
      <c r="O66" s="476"/>
      <c r="P66" s="477"/>
      <c r="Q66" s="477"/>
      <c r="R66" s="478"/>
      <c r="S66" s="478"/>
    </row>
    <row r="67" spans="1:19" s="19" customFormat="1" ht="20.100000000000001" customHeight="1">
      <c r="A67" s="18"/>
      <c r="B67" s="474"/>
      <c r="C67" s="474"/>
      <c r="D67" s="474"/>
      <c r="E67" s="474"/>
      <c r="F67" s="474"/>
      <c r="G67" s="474"/>
      <c r="H67" s="474"/>
      <c r="I67" s="475"/>
      <c r="J67" s="475"/>
      <c r="K67" s="475"/>
      <c r="L67" s="475"/>
      <c r="M67" s="17"/>
      <c r="N67" s="476"/>
      <c r="O67" s="476"/>
      <c r="P67" s="477"/>
      <c r="Q67" s="477"/>
      <c r="R67" s="478"/>
      <c r="S67" s="478"/>
    </row>
    <row r="68" spans="1:19" s="19" customFormat="1" ht="20.100000000000001" customHeight="1">
      <c r="A68" s="18"/>
      <c r="B68" s="474"/>
      <c r="C68" s="474"/>
      <c r="D68" s="474"/>
      <c r="E68" s="474"/>
      <c r="F68" s="474"/>
      <c r="G68" s="474"/>
      <c r="H68" s="474"/>
      <c r="I68" s="475"/>
      <c r="J68" s="475"/>
      <c r="K68" s="475"/>
      <c r="L68" s="475"/>
      <c r="M68" s="17"/>
      <c r="N68" s="476"/>
      <c r="O68" s="476"/>
      <c r="P68" s="477"/>
      <c r="Q68" s="477"/>
      <c r="R68" s="478"/>
      <c r="S68" s="478"/>
    </row>
    <row r="69" spans="1:19" s="19" customFormat="1" ht="20.100000000000001" customHeight="1">
      <c r="A69" s="18"/>
      <c r="B69" s="474"/>
      <c r="C69" s="474"/>
      <c r="D69" s="474"/>
      <c r="E69" s="474"/>
      <c r="F69" s="474"/>
      <c r="G69" s="474"/>
      <c r="H69" s="474"/>
      <c r="I69" s="475"/>
      <c r="J69" s="475"/>
      <c r="K69" s="475"/>
      <c r="L69" s="475"/>
      <c r="M69" s="17"/>
      <c r="N69" s="476"/>
      <c r="O69" s="476"/>
      <c r="P69" s="477"/>
      <c r="Q69" s="477"/>
      <c r="R69" s="478"/>
      <c r="S69" s="478"/>
    </row>
    <row r="70" spans="1:19" s="19" customFormat="1" ht="20.100000000000001" customHeight="1">
      <c r="A70" s="18"/>
      <c r="B70" s="474"/>
      <c r="C70" s="474"/>
      <c r="D70" s="474"/>
      <c r="E70" s="474"/>
      <c r="F70" s="474"/>
      <c r="G70" s="474"/>
      <c r="H70" s="474"/>
      <c r="I70" s="475"/>
      <c r="J70" s="475"/>
      <c r="K70" s="475"/>
      <c r="L70" s="475"/>
      <c r="M70" s="17"/>
      <c r="N70" s="476"/>
      <c r="O70" s="476"/>
      <c r="P70" s="477"/>
      <c r="Q70" s="477"/>
      <c r="R70" s="478"/>
      <c r="S70" s="478"/>
    </row>
    <row r="71" spans="1:19" s="19" customFormat="1" ht="20.100000000000001" customHeight="1">
      <c r="A71" s="18"/>
      <c r="B71" s="474"/>
      <c r="C71" s="474"/>
      <c r="D71" s="474"/>
      <c r="E71" s="474"/>
      <c r="F71" s="474"/>
      <c r="G71" s="474"/>
      <c r="H71" s="474"/>
      <c r="I71" s="475"/>
      <c r="J71" s="475"/>
      <c r="K71" s="475"/>
      <c r="L71" s="475"/>
      <c r="M71" s="17"/>
      <c r="N71" s="476"/>
      <c r="O71" s="476"/>
      <c r="P71" s="477"/>
      <c r="Q71" s="477"/>
      <c r="R71" s="478"/>
      <c r="S71" s="478"/>
    </row>
    <row r="72" spans="1:19" s="19" customFormat="1" ht="20.100000000000001" customHeight="1">
      <c r="A72" s="18"/>
      <c r="B72" s="474"/>
      <c r="C72" s="474"/>
      <c r="D72" s="474"/>
      <c r="E72" s="474"/>
      <c r="F72" s="474"/>
      <c r="G72" s="474"/>
      <c r="H72" s="474"/>
      <c r="I72" s="475"/>
      <c r="J72" s="475"/>
      <c r="K72" s="475"/>
      <c r="L72" s="475"/>
      <c r="M72" s="17"/>
      <c r="N72" s="476"/>
      <c r="O72" s="476"/>
      <c r="P72" s="477"/>
      <c r="Q72" s="477"/>
      <c r="R72" s="478"/>
      <c r="S72" s="478"/>
    </row>
    <row r="73" spans="1:19" s="19" customFormat="1" ht="20.100000000000001" customHeight="1">
      <c r="A73" s="18"/>
      <c r="B73" s="474"/>
      <c r="C73" s="474"/>
      <c r="D73" s="474"/>
      <c r="E73" s="474"/>
      <c r="F73" s="474"/>
      <c r="G73" s="474"/>
      <c r="H73" s="474"/>
      <c r="I73" s="475"/>
      <c r="J73" s="475"/>
      <c r="K73" s="475"/>
      <c r="L73" s="475"/>
      <c r="M73" s="17"/>
      <c r="N73" s="476"/>
      <c r="O73" s="476"/>
      <c r="P73" s="477"/>
      <c r="Q73" s="477"/>
      <c r="R73" s="478"/>
      <c r="S73" s="478"/>
    </row>
    <row r="74" spans="1:19" s="19" customFormat="1" ht="20.100000000000001" customHeight="1">
      <c r="A74" s="18"/>
      <c r="B74" s="474"/>
      <c r="C74" s="474"/>
      <c r="D74" s="474"/>
      <c r="E74" s="474"/>
      <c r="F74" s="474"/>
      <c r="G74" s="474"/>
      <c r="H74" s="474"/>
      <c r="I74" s="475"/>
      <c r="J74" s="475"/>
      <c r="K74" s="475"/>
      <c r="L74" s="475"/>
      <c r="M74" s="17"/>
      <c r="N74" s="476"/>
      <c r="O74" s="476"/>
      <c r="P74" s="477"/>
      <c r="Q74" s="477"/>
      <c r="R74" s="478"/>
      <c r="S74" s="478"/>
    </row>
    <row r="75" spans="1:19" s="19" customFormat="1" ht="20.100000000000001" customHeight="1">
      <c r="A75" s="18"/>
      <c r="B75" s="474"/>
      <c r="C75" s="474"/>
      <c r="D75" s="474"/>
      <c r="E75" s="474"/>
      <c r="F75" s="474"/>
      <c r="G75" s="474"/>
      <c r="H75" s="474"/>
      <c r="I75" s="475"/>
      <c r="J75" s="475"/>
      <c r="K75" s="475"/>
      <c r="L75" s="475"/>
      <c r="M75" s="17"/>
      <c r="N75" s="476"/>
      <c r="O75" s="476"/>
      <c r="P75" s="477"/>
      <c r="Q75" s="477"/>
      <c r="R75" s="478"/>
      <c r="S75" s="478"/>
    </row>
    <row r="76" spans="1:19" s="19" customFormat="1" ht="20.100000000000001" customHeight="1">
      <c r="A76" s="18"/>
      <c r="B76" s="474"/>
      <c r="C76" s="474"/>
      <c r="D76" s="474"/>
      <c r="E76" s="474"/>
      <c r="F76" s="474"/>
      <c r="G76" s="474"/>
      <c r="H76" s="474"/>
      <c r="I76" s="475"/>
      <c r="J76" s="475"/>
      <c r="K76" s="475"/>
      <c r="L76" s="475"/>
      <c r="M76" s="17"/>
      <c r="N76" s="476"/>
      <c r="O76" s="476"/>
      <c r="P76" s="477"/>
      <c r="Q76" s="477"/>
      <c r="R76" s="478"/>
      <c r="S76" s="478"/>
    </row>
    <row r="77" spans="1:19" s="19" customFormat="1" ht="20.100000000000001" customHeight="1">
      <c r="A77" s="18"/>
      <c r="B77" s="474"/>
      <c r="C77" s="474"/>
      <c r="D77" s="474"/>
      <c r="E77" s="474"/>
      <c r="F77" s="474"/>
      <c r="G77" s="474"/>
      <c r="H77" s="474"/>
      <c r="I77" s="475"/>
      <c r="J77" s="475"/>
      <c r="K77" s="475"/>
      <c r="L77" s="475"/>
      <c r="M77" s="17"/>
      <c r="N77" s="476"/>
      <c r="O77" s="476"/>
      <c r="P77" s="477"/>
      <c r="Q77" s="477"/>
      <c r="R77" s="478"/>
      <c r="S77" s="478"/>
    </row>
    <row r="78" spans="1:19" s="19" customFormat="1" ht="20.100000000000001" customHeight="1">
      <c r="A78" s="18"/>
      <c r="B78" s="474"/>
      <c r="C78" s="474"/>
      <c r="D78" s="474"/>
      <c r="E78" s="474"/>
      <c r="F78" s="474"/>
      <c r="G78" s="474"/>
      <c r="H78" s="474"/>
      <c r="I78" s="475"/>
      <c r="J78" s="475"/>
      <c r="K78" s="475"/>
      <c r="L78" s="475"/>
      <c r="M78" s="17"/>
      <c r="N78" s="476"/>
      <c r="O78" s="476"/>
      <c r="P78" s="477"/>
      <c r="Q78" s="477"/>
      <c r="R78" s="478"/>
      <c r="S78" s="478"/>
    </row>
    <row r="79" spans="1:19" s="19" customFormat="1" ht="20.100000000000001" customHeight="1">
      <c r="A79" s="18"/>
      <c r="B79" s="474"/>
      <c r="C79" s="474"/>
      <c r="D79" s="474"/>
      <c r="E79" s="474"/>
      <c r="F79" s="474"/>
      <c r="G79" s="474"/>
      <c r="H79" s="474"/>
      <c r="I79" s="475"/>
      <c r="J79" s="475"/>
      <c r="K79" s="475"/>
      <c r="L79" s="475"/>
      <c r="M79" s="17"/>
      <c r="N79" s="476"/>
      <c r="O79" s="476"/>
      <c r="P79" s="477"/>
      <c r="Q79" s="477"/>
      <c r="R79" s="478"/>
      <c r="S79" s="478"/>
    </row>
    <row r="80" spans="1:19" s="19" customFormat="1" ht="20.100000000000001" customHeight="1">
      <c r="A80" s="18"/>
      <c r="B80" s="474"/>
      <c r="C80" s="474"/>
      <c r="D80" s="474"/>
      <c r="E80" s="474"/>
      <c r="F80" s="474"/>
      <c r="G80" s="474"/>
      <c r="H80" s="474"/>
      <c r="I80" s="475"/>
      <c r="J80" s="475"/>
      <c r="K80" s="475"/>
      <c r="L80" s="475"/>
      <c r="M80" s="17"/>
      <c r="N80" s="476"/>
      <c r="O80" s="476"/>
      <c r="P80" s="477"/>
      <c r="Q80" s="477"/>
      <c r="R80" s="478"/>
      <c r="S80" s="478"/>
    </row>
    <row r="81" spans="1:19" s="19" customFormat="1" ht="20.100000000000001" customHeight="1">
      <c r="A81" s="18"/>
      <c r="B81" s="474"/>
      <c r="C81" s="474"/>
      <c r="D81" s="474"/>
      <c r="E81" s="474"/>
      <c r="F81" s="474"/>
      <c r="G81" s="474"/>
      <c r="H81" s="474"/>
      <c r="I81" s="475"/>
      <c r="J81" s="475"/>
      <c r="K81" s="475"/>
      <c r="L81" s="475"/>
      <c r="M81" s="17"/>
      <c r="N81" s="476"/>
      <c r="O81" s="476"/>
      <c r="P81" s="477"/>
      <c r="Q81" s="477"/>
      <c r="R81" s="478"/>
      <c r="S81" s="478"/>
    </row>
    <row r="82" spans="1:19" s="19" customFormat="1" ht="20.100000000000001" customHeight="1">
      <c r="A82" s="18"/>
      <c r="B82" s="474"/>
      <c r="C82" s="474"/>
      <c r="D82" s="474"/>
      <c r="E82" s="474"/>
      <c r="F82" s="474"/>
      <c r="G82" s="474"/>
      <c r="H82" s="474"/>
      <c r="I82" s="475"/>
      <c r="J82" s="475"/>
      <c r="K82" s="475"/>
      <c r="L82" s="475"/>
      <c r="M82" s="17"/>
      <c r="N82" s="476"/>
      <c r="O82" s="476"/>
      <c r="P82" s="477"/>
      <c r="Q82" s="477"/>
      <c r="R82" s="478"/>
      <c r="S82" s="478"/>
    </row>
    <row r="83" spans="1:19" s="19" customFormat="1" ht="20.100000000000001" customHeight="1">
      <c r="A83" s="18"/>
      <c r="B83" s="474"/>
      <c r="C83" s="474"/>
      <c r="D83" s="474"/>
      <c r="E83" s="474"/>
      <c r="F83" s="474"/>
      <c r="G83" s="474"/>
      <c r="H83" s="474"/>
      <c r="I83" s="475"/>
      <c r="J83" s="475"/>
      <c r="K83" s="475"/>
      <c r="L83" s="475"/>
      <c r="M83" s="17"/>
      <c r="N83" s="476"/>
      <c r="O83" s="476"/>
      <c r="P83" s="477"/>
      <c r="Q83" s="477"/>
      <c r="R83" s="478"/>
      <c r="S83" s="478"/>
    </row>
    <row r="84" spans="1:19" s="19" customFormat="1" ht="20.100000000000001" customHeight="1">
      <c r="A84" s="18"/>
      <c r="B84" s="474"/>
      <c r="C84" s="474"/>
      <c r="D84" s="474"/>
      <c r="E84" s="474"/>
      <c r="F84" s="474"/>
      <c r="G84" s="474"/>
      <c r="H84" s="474"/>
      <c r="I84" s="475"/>
      <c r="J84" s="475"/>
      <c r="K84" s="475"/>
      <c r="L84" s="475"/>
      <c r="M84" s="17"/>
      <c r="N84" s="476"/>
      <c r="O84" s="476"/>
      <c r="P84" s="477"/>
      <c r="Q84" s="477"/>
      <c r="R84" s="478"/>
      <c r="S84" s="478"/>
    </row>
    <row r="85" spans="1:19" s="19" customFormat="1" ht="20.100000000000001" customHeight="1">
      <c r="A85" s="18"/>
      <c r="B85" s="474"/>
      <c r="C85" s="474"/>
      <c r="D85" s="474"/>
      <c r="E85" s="474"/>
      <c r="F85" s="474"/>
      <c r="G85" s="474"/>
      <c r="H85" s="474"/>
      <c r="I85" s="475"/>
      <c r="J85" s="475"/>
      <c r="K85" s="475"/>
      <c r="L85" s="475"/>
      <c r="M85" s="17"/>
      <c r="N85" s="476"/>
      <c r="O85" s="476"/>
      <c r="P85" s="477"/>
      <c r="Q85" s="477"/>
      <c r="R85" s="478"/>
      <c r="S85" s="478"/>
    </row>
    <row r="86" spans="1:19" s="19" customFormat="1" ht="20.100000000000001" customHeight="1">
      <c r="A86" s="18"/>
      <c r="B86" s="474"/>
      <c r="C86" s="474"/>
      <c r="D86" s="474"/>
      <c r="E86" s="474"/>
      <c r="F86" s="474"/>
      <c r="G86" s="474"/>
      <c r="H86" s="474"/>
      <c r="I86" s="475"/>
      <c r="J86" s="475"/>
      <c r="K86" s="475"/>
      <c r="L86" s="475"/>
      <c r="M86" s="17"/>
      <c r="N86" s="476"/>
      <c r="O86" s="476"/>
      <c r="P86" s="477"/>
      <c r="Q86" s="477"/>
      <c r="R86" s="478"/>
      <c r="S86" s="478"/>
    </row>
    <row r="87" spans="1:19" s="19" customFormat="1" ht="20.100000000000001" customHeight="1">
      <c r="A87" s="18"/>
      <c r="B87" s="474"/>
      <c r="C87" s="474"/>
      <c r="D87" s="474"/>
      <c r="E87" s="474"/>
      <c r="F87" s="474"/>
      <c r="G87" s="474"/>
      <c r="H87" s="474"/>
      <c r="I87" s="475"/>
      <c r="J87" s="475"/>
      <c r="K87" s="475"/>
      <c r="L87" s="475"/>
      <c r="M87" s="17"/>
      <c r="N87" s="476"/>
      <c r="O87" s="476"/>
      <c r="P87" s="477"/>
      <c r="Q87" s="477"/>
      <c r="R87" s="478"/>
      <c r="S87" s="478"/>
    </row>
    <row r="88" spans="1:19" s="19" customFormat="1" ht="20.100000000000001" customHeight="1">
      <c r="A88" s="18"/>
      <c r="B88" s="474"/>
      <c r="C88" s="474"/>
      <c r="D88" s="474"/>
      <c r="E88" s="474"/>
      <c r="F88" s="474"/>
      <c r="G88" s="474"/>
      <c r="H88" s="474"/>
      <c r="I88" s="475"/>
      <c r="J88" s="475"/>
      <c r="K88" s="475"/>
      <c r="L88" s="475"/>
      <c r="M88" s="17"/>
      <c r="N88" s="476"/>
      <c r="O88" s="476"/>
      <c r="P88" s="477"/>
      <c r="Q88" s="477"/>
      <c r="R88" s="478"/>
      <c r="S88" s="478"/>
    </row>
    <row r="89" spans="1:19" s="19" customFormat="1" ht="20.100000000000001" customHeight="1">
      <c r="A89" s="18"/>
      <c r="B89" s="474"/>
      <c r="C89" s="474"/>
      <c r="D89" s="474"/>
      <c r="E89" s="474"/>
      <c r="F89" s="474"/>
      <c r="G89" s="474"/>
      <c r="H89" s="474"/>
      <c r="I89" s="475"/>
      <c r="J89" s="475"/>
      <c r="K89" s="475"/>
      <c r="L89" s="475"/>
      <c r="M89" s="17"/>
      <c r="N89" s="476"/>
      <c r="O89" s="476"/>
      <c r="P89" s="477"/>
      <c r="Q89" s="477"/>
      <c r="R89" s="478"/>
      <c r="S89" s="478"/>
    </row>
    <row r="90" spans="1:19" s="19" customFormat="1" ht="20.100000000000001" customHeight="1">
      <c r="A90" s="18"/>
      <c r="B90" s="474"/>
      <c r="C90" s="474"/>
      <c r="D90" s="474"/>
      <c r="E90" s="474"/>
      <c r="F90" s="474"/>
      <c r="G90" s="474"/>
      <c r="H90" s="474"/>
      <c r="I90" s="475"/>
      <c r="J90" s="475"/>
      <c r="K90" s="475"/>
      <c r="L90" s="475"/>
      <c r="M90" s="17"/>
      <c r="N90" s="476"/>
      <c r="O90" s="476"/>
      <c r="P90" s="477"/>
      <c r="Q90" s="477"/>
      <c r="R90" s="478"/>
      <c r="S90" s="478"/>
    </row>
    <row r="91" spans="1:19" s="19" customFormat="1" ht="20.100000000000001" customHeight="1">
      <c r="A91" s="18"/>
      <c r="B91" s="474"/>
      <c r="C91" s="474"/>
      <c r="D91" s="474"/>
      <c r="E91" s="474"/>
      <c r="F91" s="474"/>
      <c r="G91" s="474"/>
      <c r="H91" s="474"/>
      <c r="I91" s="475"/>
      <c r="J91" s="475"/>
      <c r="K91" s="475"/>
      <c r="L91" s="475"/>
      <c r="M91" s="17"/>
      <c r="N91" s="476"/>
      <c r="O91" s="476"/>
      <c r="P91" s="477"/>
      <c r="Q91" s="477"/>
      <c r="R91" s="478"/>
      <c r="S91" s="478"/>
    </row>
    <row r="92" spans="1:19" s="19" customFormat="1" ht="20.100000000000001" customHeight="1">
      <c r="A92" s="18"/>
      <c r="B92" s="474"/>
      <c r="C92" s="474"/>
      <c r="D92" s="474"/>
      <c r="E92" s="474"/>
      <c r="F92" s="474"/>
      <c r="G92" s="474"/>
      <c r="H92" s="474"/>
      <c r="I92" s="475"/>
      <c r="J92" s="475"/>
      <c r="K92" s="475"/>
      <c r="L92" s="475"/>
      <c r="M92" s="17"/>
      <c r="N92" s="476"/>
      <c r="O92" s="476"/>
      <c r="P92" s="477"/>
      <c r="Q92" s="477"/>
      <c r="R92" s="478"/>
      <c r="S92" s="478"/>
    </row>
    <row r="93" spans="1:19" s="19" customFormat="1" ht="20.100000000000001" customHeight="1">
      <c r="A93" s="18"/>
      <c r="B93" s="474"/>
      <c r="C93" s="474"/>
      <c r="D93" s="474"/>
      <c r="E93" s="474"/>
      <c r="F93" s="474"/>
      <c r="G93" s="474"/>
      <c r="H93" s="474"/>
      <c r="I93" s="475"/>
      <c r="J93" s="475"/>
      <c r="K93" s="475"/>
      <c r="L93" s="475"/>
      <c r="M93" s="17"/>
      <c r="N93" s="476"/>
      <c r="O93" s="476"/>
      <c r="P93" s="477"/>
      <c r="Q93" s="477"/>
      <c r="R93" s="478"/>
      <c r="S93" s="478"/>
    </row>
    <row r="94" spans="1:19" s="19" customFormat="1" ht="20.100000000000001" customHeight="1">
      <c r="A94" s="18"/>
      <c r="B94" s="474"/>
      <c r="C94" s="474"/>
      <c r="D94" s="474"/>
      <c r="E94" s="474"/>
      <c r="F94" s="474"/>
      <c r="G94" s="474"/>
      <c r="H94" s="474"/>
      <c r="I94" s="475"/>
      <c r="J94" s="475"/>
      <c r="K94" s="475"/>
      <c r="L94" s="475"/>
      <c r="M94" s="17"/>
      <c r="N94" s="476"/>
      <c r="O94" s="476"/>
      <c r="P94" s="477"/>
      <c r="Q94" s="477"/>
      <c r="R94" s="478"/>
      <c r="S94" s="478"/>
    </row>
    <row r="95" spans="1:19" s="19" customFormat="1" ht="20.100000000000001" customHeight="1">
      <c r="A95" s="18"/>
      <c r="B95" s="474"/>
      <c r="C95" s="474"/>
      <c r="D95" s="474"/>
      <c r="E95" s="474"/>
      <c r="F95" s="474"/>
      <c r="G95" s="474"/>
      <c r="H95" s="474"/>
      <c r="I95" s="475"/>
      <c r="J95" s="475"/>
      <c r="K95" s="475"/>
      <c r="L95" s="475"/>
      <c r="M95" s="17"/>
      <c r="N95" s="476"/>
      <c r="O95" s="476"/>
      <c r="P95" s="477"/>
      <c r="Q95" s="477"/>
      <c r="R95" s="478"/>
      <c r="S95" s="478"/>
    </row>
    <row r="96" spans="1:19" s="19" customFormat="1" ht="20.100000000000001" customHeight="1">
      <c r="A96" s="18"/>
      <c r="B96" s="474"/>
      <c r="C96" s="474"/>
      <c r="D96" s="474"/>
      <c r="E96" s="474"/>
      <c r="F96" s="474"/>
      <c r="G96" s="474"/>
      <c r="H96" s="474"/>
      <c r="I96" s="475"/>
      <c r="J96" s="475"/>
      <c r="K96" s="475"/>
      <c r="L96" s="475"/>
      <c r="M96" s="17"/>
      <c r="N96" s="476"/>
      <c r="O96" s="476"/>
      <c r="P96" s="477"/>
      <c r="Q96" s="477"/>
      <c r="R96" s="478"/>
      <c r="S96" s="478"/>
    </row>
    <row r="97" spans="1:19" s="19" customFormat="1" ht="20.100000000000001" customHeight="1">
      <c r="A97" s="18"/>
      <c r="B97" s="474"/>
      <c r="C97" s="474"/>
      <c r="D97" s="474"/>
      <c r="E97" s="474"/>
      <c r="F97" s="474"/>
      <c r="G97" s="474"/>
      <c r="H97" s="474"/>
      <c r="I97" s="475"/>
      <c r="J97" s="475"/>
      <c r="K97" s="475"/>
      <c r="L97" s="475"/>
      <c r="M97" s="17"/>
      <c r="N97" s="476"/>
      <c r="O97" s="476"/>
      <c r="P97" s="477"/>
      <c r="Q97" s="477"/>
      <c r="R97" s="478"/>
      <c r="S97" s="478"/>
    </row>
    <row r="98" spans="1:19" s="19" customFormat="1" ht="20.100000000000001" customHeight="1">
      <c r="A98" s="18"/>
      <c r="B98" s="474"/>
      <c r="C98" s="474"/>
      <c r="D98" s="474"/>
      <c r="E98" s="474"/>
      <c r="F98" s="474"/>
      <c r="G98" s="474"/>
      <c r="H98" s="474"/>
      <c r="I98" s="475"/>
      <c r="J98" s="475"/>
      <c r="K98" s="475"/>
      <c r="L98" s="475"/>
      <c r="M98" s="17"/>
      <c r="N98" s="476"/>
      <c r="O98" s="476"/>
      <c r="P98" s="477"/>
      <c r="Q98" s="477"/>
      <c r="R98" s="478"/>
      <c r="S98" s="478"/>
    </row>
    <row r="99" spans="1:19" s="19" customFormat="1" ht="20.100000000000001" customHeight="1">
      <c r="A99" s="18"/>
      <c r="B99" s="474"/>
      <c r="C99" s="474"/>
      <c r="D99" s="474"/>
      <c r="E99" s="474"/>
      <c r="F99" s="474"/>
      <c r="G99" s="474"/>
      <c r="H99" s="474"/>
      <c r="I99" s="475"/>
      <c r="J99" s="475"/>
      <c r="K99" s="475"/>
      <c r="L99" s="475"/>
      <c r="M99" s="17"/>
      <c r="N99" s="476"/>
      <c r="O99" s="476"/>
      <c r="P99" s="477"/>
      <c r="Q99" s="477"/>
      <c r="R99" s="478"/>
      <c r="S99" s="478"/>
    </row>
    <row r="100" spans="1:19" s="19" customFormat="1" ht="20.100000000000001" customHeight="1">
      <c r="A100" s="18"/>
      <c r="B100" s="474"/>
      <c r="C100" s="474"/>
      <c r="D100" s="474"/>
      <c r="E100" s="474"/>
      <c r="F100" s="474"/>
      <c r="G100" s="474"/>
      <c r="H100" s="474"/>
      <c r="I100" s="475"/>
      <c r="J100" s="475"/>
      <c r="K100" s="475"/>
      <c r="L100" s="475"/>
      <c r="M100" s="17"/>
      <c r="N100" s="476"/>
      <c r="O100" s="476"/>
      <c r="P100" s="477"/>
      <c r="Q100" s="477"/>
      <c r="R100" s="478"/>
      <c r="S100" s="478"/>
    </row>
    <row r="101" spans="1:19" s="19" customFormat="1" ht="20.100000000000001" customHeight="1">
      <c r="A101" s="18"/>
      <c r="B101" s="474"/>
      <c r="C101" s="474"/>
      <c r="D101" s="474"/>
      <c r="E101" s="474"/>
      <c r="F101" s="474"/>
      <c r="G101" s="474"/>
      <c r="H101" s="474"/>
      <c r="I101" s="475"/>
      <c r="J101" s="475"/>
      <c r="K101" s="475"/>
      <c r="L101" s="475"/>
      <c r="M101" s="17"/>
      <c r="N101" s="476"/>
      <c r="O101" s="476"/>
      <c r="P101" s="477"/>
      <c r="Q101" s="477"/>
      <c r="R101" s="478"/>
      <c r="S101" s="478"/>
    </row>
    <row r="102" spans="1:19" s="19" customFormat="1" ht="20.100000000000001" customHeight="1">
      <c r="A102" s="18"/>
      <c r="B102" s="474"/>
      <c r="C102" s="474"/>
      <c r="D102" s="474"/>
      <c r="E102" s="474"/>
      <c r="F102" s="474"/>
      <c r="G102" s="474"/>
      <c r="H102" s="474"/>
      <c r="I102" s="475"/>
      <c r="J102" s="475"/>
      <c r="K102" s="475"/>
      <c r="L102" s="475"/>
      <c r="M102" s="17"/>
      <c r="N102" s="476"/>
      <c r="O102" s="476"/>
      <c r="P102" s="477"/>
      <c r="Q102" s="477"/>
      <c r="R102" s="478"/>
      <c r="S102" s="478"/>
    </row>
    <row r="103" spans="1:19" s="19" customFormat="1" ht="20.100000000000001" customHeight="1">
      <c r="A103" s="18"/>
      <c r="B103" s="474"/>
      <c r="C103" s="474"/>
      <c r="D103" s="474"/>
      <c r="E103" s="474"/>
      <c r="F103" s="474"/>
      <c r="G103" s="474"/>
      <c r="H103" s="474"/>
      <c r="I103" s="475"/>
      <c r="J103" s="475"/>
      <c r="K103" s="475"/>
      <c r="L103" s="475"/>
      <c r="M103" s="17"/>
      <c r="N103" s="476"/>
      <c r="O103" s="476"/>
      <c r="P103" s="477"/>
      <c r="Q103" s="477"/>
      <c r="R103" s="478"/>
      <c r="S103" s="478"/>
    </row>
    <row r="104" spans="1:19" s="19" customFormat="1" ht="20.100000000000001" customHeight="1">
      <c r="A104" s="18"/>
      <c r="B104" s="474"/>
      <c r="C104" s="474"/>
      <c r="D104" s="474"/>
      <c r="E104" s="474"/>
      <c r="F104" s="474"/>
      <c r="G104" s="474"/>
      <c r="H104" s="474"/>
      <c r="I104" s="475"/>
      <c r="J104" s="475"/>
      <c r="K104" s="475"/>
      <c r="L104" s="475"/>
      <c r="M104" s="17"/>
      <c r="N104" s="476"/>
      <c r="O104" s="476"/>
      <c r="P104" s="477"/>
      <c r="Q104" s="477"/>
      <c r="R104" s="478"/>
      <c r="S104" s="478"/>
    </row>
    <row r="105" spans="1:19" s="19" customFormat="1" ht="20.100000000000001" customHeight="1">
      <c r="A105" s="18"/>
      <c r="B105" s="474"/>
      <c r="C105" s="474"/>
      <c r="D105" s="474"/>
      <c r="E105" s="474"/>
      <c r="F105" s="474"/>
      <c r="G105" s="474"/>
      <c r="H105" s="474"/>
      <c r="I105" s="475"/>
      <c r="J105" s="475"/>
      <c r="K105" s="475"/>
      <c r="L105" s="475"/>
      <c r="M105" s="17"/>
      <c r="N105" s="476"/>
      <c r="O105" s="476"/>
      <c r="P105" s="477"/>
      <c r="Q105" s="477"/>
      <c r="R105" s="478"/>
      <c r="S105" s="478"/>
    </row>
    <row r="106" spans="1:19" s="19" customFormat="1" ht="20.100000000000001" customHeight="1">
      <c r="A106" s="18"/>
      <c r="B106" s="474"/>
      <c r="C106" s="474"/>
      <c r="D106" s="474"/>
      <c r="E106" s="474"/>
      <c r="F106" s="474"/>
      <c r="G106" s="474"/>
      <c r="H106" s="474"/>
      <c r="I106" s="475"/>
      <c r="J106" s="475"/>
      <c r="K106" s="475"/>
      <c r="L106" s="475"/>
      <c r="M106" s="17"/>
      <c r="N106" s="476"/>
      <c r="O106" s="476"/>
      <c r="P106" s="477"/>
      <c r="Q106" s="477"/>
      <c r="R106" s="478"/>
      <c r="S106" s="478"/>
    </row>
    <row r="107" spans="1:19" s="19" customFormat="1" ht="20.100000000000001" customHeight="1">
      <c r="A107" s="18"/>
      <c r="B107" s="474"/>
      <c r="C107" s="474"/>
      <c r="D107" s="474"/>
      <c r="E107" s="474"/>
      <c r="F107" s="474"/>
      <c r="G107" s="474"/>
      <c r="H107" s="474"/>
      <c r="I107" s="475"/>
      <c r="J107" s="475"/>
      <c r="K107" s="475"/>
      <c r="L107" s="475"/>
      <c r="M107" s="17"/>
      <c r="N107" s="476"/>
      <c r="O107" s="476"/>
      <c r="P107" s="477"/>
      <c r="Q107" s="477"/>
      <c r="R107" s="478"/>
      <c r="S107" s="478"/>
    </row>
    <row r="108" spans="1:19" s="19" customFormat="1" ht="20.100000000000001" customHeight="1">
      <c r="A108" s="18"/>
      <c r="B108" s="474"/>
      <c r="C108" s="474"/>
      <c r="D108" s="474"/>
      <c r="E108" s="474"/>
      <c r="F108" s="474"/>
      <c r="G108" s="474"/>
      <c r="H108" s="474"/>
      <c r="I108" s="475"/>
      <c r="J108" s="475"/>
      <c r="K108" s="475"/>
      <c r="L108" s="475"/>
      <c r="M108" s="17"/>
      <c r="N108" s="476"/>
      <c r="O108" s="476"/>
      <c r="P108" s="477"/>
      <c r="Q108" s="477"/>
      <c r="R108" s="478"/>
      <c r="S108" s="478"/>
    </row>
    <row r="109" spans="1:19" s="19" customFormat="1" ht="20.100000000000001" customHeight="1">
      <c r="A109" s="18"/>
      <c r="B109" s="474"/>
      <c r="C109" s="474"/>
      <c r="D109" s="474"/>
      <c r="E109" s="474"/>
      <c r="F109" s="474"/>
      <c r="G109" s="474"/>
      <c r="H109" s="474"/>
      <c r="I109" s="475"/>
      <c r="J109" s="475"/>
      <c r="K109" s="475"/>
      <c r="L109" s="475"/>
      <c r="M109" s="17"/>
      <c r="N109" s="476"/>
      <c r="O109" s="476"/>
      <c r="P109" s="477"/>
      <c r="Q109" s="477"/>
      <c r="R109" s="478"/>
      <c r="S109" s="478"/>
    </row>
    <row r="110" spans="1:19" s="19" customFormat="1" ht="20.100000000000001" customHeight="1">
      <c r="A110" s="18"/>
      <c r="B110" s="474"/>
      <c r="C110" s="474"/>
      <c r="D110" s="474"/>
      <c r="E110" s="474"/>
      <c r="F110" s="474"/>
      <c r="G110" s="474"/>
      <c r="H110" s="474"/>
      <c r="I110" s="475"/>
      <c r="J110" s="475"/>
      <c r="K110" s="475"/>
      <c r="L110" s="475"/>
      <c r="M110" s="17"/>
      <c r="N110" s="476"/>
      <c r="O110" s="476"/>
      <c r="P110" s="477"/>
      <c r="Q110" s="477"/>
      <c r="R110" s="478"/>
      <c r="S110" s="478"/>
    </row>
    <row r="111" spans="1:19" s="19" customFormat="1" ht="20.100000000000001" customHeight="1">
      <c r="A111" s="18"/>
      <c r="B111" s="474"/>
      <c r="C111" s="474"/>
      <c r="D111" s="474"/>
      <c r="E111" s="474"/>
      <c r="F111" s="474"/>
      <c r="G111" s="474"/>
      <c r="H111" s="474"/>
      <c r="I111" s="475"/>
      <c r="J111" s="475"/>
      <c r="K111" s="475"/>
      <c r="L111" s="475"/>
      <c r="M111" s="17"/>
      <c r="N111" s="476"/>
      <c r="O111" s="476"/>
      <c r="P111" s="477"/>
      <c r="Q111" s="477"/>
      <c r="R111" s="478"/>
      <c r="S111" s="478"/>
    </row>
    <row r="112" spans="1:19" s="19" customFormat="1" ht="20.100000000000001" customHeight="1">
      <c r="A112" s="18"/>
      <c r="B112" s="474"/>
      <c r="C112" s="474"/>
      <c r="D112" s="474"/>
      <c r="E112" s="474"/>
      <c r="F112" s="474"/>
      <c r="G112" s="474"/>
      <c r="H112" s="474"/>
      <c r="I112" s="475"/>
      <c r="J112" s="475"/>
      <c r="K112" s="475"/>
      <c r="L112" s="475"/>
      <c r="M112" s="17"/>
      <c r="N112" s="476"/>
      <c r="O112" s="476"/>
      <c r="P112" s="477"/>
      <c r="Q112" s="477"/>
      <c r="R112" s="478"/>
      <c r="S112" s="478"/>
    </row>
  </sheetData>
  <mergeCells count="408">
    <mergeCell ref="N41:O41"/>
    <mergeCell ref="P41:Q41"/>
    <mergeCell ref="R41:S41"/>
    <mergeCell ref="B112:H112"/>
    <mergeCell ref="I112:L112"/>
    <mergeCell ref="N112:O112"/>
    <mergeCell ref="P112:Q112"/>
    <mergeCell ref="R112:S112"/>
    <mergeCell ref="B111:H111"/>
    <mergeCell ref="I111:L111"/>
    <mergeCell ref="N111:O111"/>
    <mergeCell ref="P111:Q111"/>
    <mergeCell ref="R111:S111"/>
    <mergeCell ref="B110:H110"/>
    <mergeCell ref="I110:L110"/>
    <mergeCell ref="N110:O110"/>
    <mergeCell ref="P110:Q110"/>
    <mergeCell ref="R110:S110"/>
    <mergeCell ref="B109:H109"/>
    <mergeCell ref="I109:L109"/>
    <mergeCell ref="N109:O109"/>
    <mergeCell ref="P109:Q109"/>
    <mergeCell ref="R109:S109"/>
    <mergeCell ref="B108:H108"/>
    <mergeCell ref="I108:L108"/>
    <mergeCell ref="N108:O108"/>
    <mergeCell ref="P108:Q108"/>
    <mergeCell ref="R108:S108"/>
    <mergeCell ref="B107:H107"/>
    <mergeCell ref="I107:L107"/>
    <mergeCell ref="N107:O107"/>
    <mergeCell ref="P107:Q107"/>
    <mergeCell ref="R107:S107"/>
    <mergeCell ref="B106:H106"/>
    <mergeCell ref="I106:L106"/>
    <mergeCell ref="N106:O106"/>
    <mergeCell ref="P106:Q106"/>
    <mergeCell ref="R106:S106"/>
    <mergeCell ref="B105:H105"/>
    <mergeCell ref="I105:L105"/>
    <mergeCell ref="N105:O105"/>
    <mergeCell ref="P105:Q105"/>
    <mergeCell ref="R105:S105"/>
    <mergeCell ref="B104:H104"/>
    <mergeCell ref="I104:L104"/>
    <mergeCell ref="N104:O104"/>
    <mergeCell ref="P104:Q104"/>
    <mergeCell ref="R104:S104"/>
    <mergeCell ref="B103:H103"/>
    <mergeCell ref="I103:L103"/>
    <mergeCell ref="N103:O103"/>
    <mergeCell ref="P103:Q103"/>
    <mergeCell ref="R103:S103"/>
    <mergeCell ref="B102:H102"/>
    <mergeCell ref="I102:L102"/>
    <mergeCell ref="N102:O102"/>
    <mergeCell ref="P102:Q102"/>
    <mergeCell ref="R102:S102"/>
    <mergeCell ref="B101:H101"/>
    <mergeCell ref="I101:L101"/>
    <mergeCell ref="N101:O101"/>
    <mergeCell ref="P101:Q101"/>
    <mergeCell ref="R101:S101"/>
    <mergeCell ref="B100:H100"/>
    <mergeCell ref="I100:L100"/>
    <mergeCell ref="N100:O100"/>
    <mergeCell ref="P100:Q100"/>
    <mergeCell ref="R100:S100"/>
    <mergeCell ref="B99:H99"/>
    <mergeCell ref="I99:L99"/>
    <mergeCell ref="N99:O99"/>
    <mergeCell ref="P99:Q99"/>
    <mergeCell ref="R99:S99"/>
    <mergeCell ref="B98:H98"/>
    <mergeCell ref="I98:L98"/>
    <mergeCell ref="N98:O98"/>
    <mergeCell ref="P98:Q98"/>
    <mergeCell ref="R98:S98"/>
    <mergeCell ref="B97:H97"/>
    <mergeCell ref="I97:L97"/>
    <mergeCell ref="N97:O97"/>
    <mergeCell ref="P97:Q97"/>
    <mergeCell ref="R97:S97"/>
    <mergeCell ref="B96:H96"/>
    <mergeCell ref="I96:L96"/>
    <mergeCell ref="N96:O96"/>
    <mergeCell ref="P96:Q96"/>
    <mergeCell ref="R96:S96"/>
    <mergeCell ref="B95:H95"/>
    <mergeCell ref="I95:L95"/>
    <mergeCell ref="N95:O95"/>
    <mergeCell ref="P95:Q95"/>
    <mergeCell ref="R95:S95"/>
    <mergeCell ref="B94:H94"/>
    <mergeCell ref="I94:L94"/>
    <mergeCell ref="N94:O94"/>
    <mergeCell ref="P94:Q94"/>
    <mergeCell ref="R94:S94"/>
    <mergeCell ref="B93:H93"/>
    <mergeCell ref="I93:L93"/>
    <mergeCell ref="N93:O93"/>
    <mergeCell ref="P93:Q93"/>
    <mergeCell ref="R93:S93"/>
    <mergeCell ref="B92:H92"/>
    <mergeCell ref="I92:L92"/>
    <mergeCell ref="N92:O92"/>
    <mergeCell ref="P92:Q92"/>
    <mergeCell ref="R92:S92"/>
    <mergeCell ref="B91:H91"/>
    <mergeCell ref="I91:L91"/>
    <mergeCell ref="N91:O91"/>
    <mergeCell ref="P91:Q91"/>
    <mergeCell ref="R91:S91"/>
    <mergeCell ref="B90:H90"/>
    <mergeCell ref="I90:L90"/>
    <mergeCell ref="N90:O90"/>
    <mergeCell ref="P90:Q90"/>
    <mergeCell ref="R90:S90"/>
    <mergeCell ref="B89:H89"/>
    <mergeCell ref="I89:L89"/>
    <mergeCell ref="N89:O89"/>
    <mergeCell ref="P89:Q89"/>
    <mergeCell ref="R89:S89"/>
    <mergeCell ref="B88:H88"/>
    <mergeCell ref="I88:L88"/>
    <mergeCell ref="N88:O88"/>
    <mergeCell ref="P88:Q88"/>
    <mergeCell ref="R88:S88"/>
    <mergeCell ref="B87:H87"/>
    <mergeCell ref="I87:L87"/>
    <mergeCell ref="N87:O87"/>
    <mergeCell ref="P87:Q87"/>
    <mergeCell ref="R87:S87"/>
    <mergeCell ref="B86:H86"/>
    <mergeCell ref="I86:L86"/>
    <mergeCell ref="N86:O86"/>
    <mergeCell ref="P86:Q86"/>
    <mergeCell ref="R86:S86"/>
    <mergeCell ref="B85:H85"/>
    <mergeCell ref="I85:L85"/>
    <mergeCell ref="N85:O85"/>
    <mergeCell ref="P85:Q85"/>
    <mergeCell ref="R85:S85"/>
    <mergeCell ref="B84:H84"/>
    <mergeCell ref="I84:L84"/>
    <mergeCell ref="N84:O84"/>
    <mergeCell ref="P84:Q84"/>
    <mergeCell ref="R84:S84"/>
    <mergeCell ref="B83:H83"/>
    <mergeCell ref="I83:L83"/>
    <mergeCell ref="N83:O83"/>
    <mergeCell ref="P83:Q83"/>
    <mergeCell ref="R83:S83"/>
    <mergeCell ref="B82:H82"/>
    <mergeCell ref="I82:L82"/>
    <mergeCell ref="N82:O82"/>
    <mergeCell ref="P82:Q82"/>
    <mergeCell ref="R82:S82"/>
    <mergeCell ref="B81:H81"/>
    <mergeCell ref="I81:L81"/>
    <mergeCell ref="N81:O81"/>
    <mergeCell ref="P81:Q81"/>
    <mergeCell ref="R81:S81"/>
    <mergeCell ref="B80:H80"/>
    <mergeCell ref="I80:L80"/>
    <mergeCell ref="N80:O80"/>
    <mergeCell ref="P80:Q80"/>
    <mergeCell ref="R80:S80"/>
    <mergeCell ref="B79:H79"/>
    <mergeCell ref="I79:L79"/>
    <mergeCell ref="N79:O79"/>
    <mergeCell ref="P79:Q79"/>
    <mergeCell ref="R79:S79"/>
    <mergeCell ref="B78:H78"/>
    <mergeCell ref="I78:L78"/>
    <mergeCell ref="N78:O78"/>
    <mergeCell ref="P78:Q78"/>
    <mergeCell ref="R78:S78"/>
    <mergeCell ref="B77:H77"/>
    <mergeCell ref="I77:L77"/>
    <mergeCell ref="N77:O77"/>
    <mergeCell ref="P77:Q77"/>
    <mergeCell ref="R77:S77"/>
    <mergeCell ref="B76:H76"/>
    <mergeCell ref="I76:L76"/>
    <mergeCell ref="N76:O76"/>
    <mergeCell ref="P76:Q76"/>
    <mergeCell ref="R76:S76"/>
    <mergeCell ref="B75:H75"/>
    <mergeCell ref="I75:L75"/>
    <mergeCell ref="N75:O75"/>
    <mergeCell ref="P75:Q75"/>
    <mergeCell ref="R75:S75"/>
    <mergeCell ref="B74:H74"/>
    <mergeCell ref="I74:L74"/>
    <mergeCell ref="N74:O74"/>
    <mergeCell ref="P74:Q74"/>
    <mergeCell ref="R74:S74"/>
    <mergeCell ref="B73:H73"/>
    <mergeCell ref="I73:L73"/>
    <mergeCell ref="N73:O73"/>
    <mergeCell ref="P73:Q73"/>
    <mergeCell ref="R73:S73"/>
    <mergeCell ref="B72:H72"/>
    <mergeCell ref="I72:L72"/>
    <mergeCell ref="N72:O72"/>
    <mergeCell ref="P72:Q72"/>
    <mergeCell ref="R72:S72"/>
    <mergeCell ref="B71:H71"/>
    <mergeCell ref="I71:L71"/>
    <mergeCell ref="N71:O71"/>
    <mergeCell ref="P71:Q71"/>
    <mergeCell ref="R71:S71"/>
    <mergeCell ref="B70:H70"/>
    <mergeCell ref="I70:L70"/>
    <mergeCell ref="N70:O70"/>
    <mergeCell ref="P70:Q70"/>
    <mergeCell ref="R70:S70"/>
    <mergeCell ref="B69:H69"/>
    <mergeCell ref="I69:L69"/>
    <mergeCell ref="N69:O69"/>
    <mergeCell ref="P69:Q69"/>
    <mergeCell ref="R69:S69"/>
    <mergeCell ref="B68:H68"/>
    <mergeCell ref="I68:L68"/>
    <mergeCell ref="N68:O68"/>
    <mergeCell ref="P68:Q68"/>
    <mergeCell ref="R68:S68"/>
    <mergeCell ref="B67:H67"/>
    <mergeCell ref="I67:L67"/>
    <mergeCell ref="N67:O67"/>
    <mergeCell ref="P67:Q67"/>
    <mergeCell ref="R67:S67"/>
    <mergeCell ref="B66:H66"/>
    <mergeCell ref="I66:L66"/>
    <mergeCell ref="N66:O66"/>
    <mergeCell ref="P66:Q66"/>
    <mergeCell ref="R66:S66"/>
    <mergeCell ref="B65:H65"/>
    <mergeCell ref="I65:L65"/>
    <mergeCell ref="N65:O65"/>
    <mergeCell ref="P65:Q65"/>
    <mergeCell ref="R65:S65"/>
    <mergeCell ref="B64:H64"/>
    <mergeCell ref="I64:L64"/>
    <mergeCell ref="N64:O64"/>
    <mergeCell ref="P64:Q64"/>
    <mergeCell ref="R64:S64"/>
    <mergeCell ref="B63:H63"/>
    <mergeCell ref="I63:L63"/>
    <mergeCell ref="N63:O63"/>
    <mergeCell ref="P63:Q63"/>
    <mergeCell ref="R63:S63"/>
    <mergeCell ref="B62:H62"/>
    <mergeCell ref="I62:L62"/>
    <mergeCell ref="N62:O62"/>
    <mergeCell ref="P62:Q62"/>
    <mergeCell ref="R62:S62"/>
    <mergeCell ref="B61:H61"/>
    <mergeCell ref="I61:L61"/>
    <mergeCell ref="N61:O61"/>
    <mergeCell ref="P61:Q61"/>
    <mergeCell ref="R61:S61"/>
    <mergeCell ref="B60:H60"/>
    <mergeCell ref="I60:L60"/>
    <mergeCell ref="N60:O60"/>
    <mergeCell ref="P60:Q60"/>
    <mergeCell ref="R60:S60"/>
    <mergeCell ref="A52:S52"/>
    <mergeCell ref="L54:M54"/>
    <mergeCell ref="K55:M55"/>
    <mergeCell ref="A30:A31"/>
    <mergeCell ref="B30:H31"/>
    <mergeCell ref="I30:L31"/>
    <mergeCell ref="M30:O30"/>
    <mergeCell ref="P30:Q31"/>
    <mergeCell ref="A54:H54"/>
    <mergeCell ref="B55:I55"/>
    <mergeCell ref="A57:F57"/>
    <mergeCell ref="G57:I57"/>
    <mergeCell ref="N54:S54"/>
    <mergeCell ref="N55:S55"/>
    <mergeCell ref="N56:S56"/>
    <mergeCell ref="N57:R57"/>
    <mergeCell ref="F44:S44"/>
    <mergeCell ref="B41:H41"/>
    <mergeCell ref="I41:L41"/>
    <mergeCell ref="I27:S27"/>
    <mergeCell ref="P17:S17"/>
    <mergeCell ref="P18:S18"/>
    <mergeCell ref="J24:M24"/>
    <mergeCell ref="F25:J25"/>
    <mergeCell ref="K25:L25"/>
    <mergeCell ref="M25:O25"/>
    <mergeCell ref="F18:J18"/>
    <mergeCell ref="K18:N18"/>
    <mergeCell ref="K22:N22"/>
    <mergeCell ref="P22:S22"/>
    <mergeCell ref="F23:J23"/>
    <mergeCell ref="K23:N23"/>
    <mergeCell ref="P23:S23"/>
    <mergeCell ref="V16:Y16"/>
    <mergeCell ref="G14:K14"/>
    <mergeCell ref="R13:S13"/>
    <mergeCell ref="L14:Q14"/>
    <mergeCell ref="R14:S14"/>
    <mergeCell ref="G24:I24"/>
    <mergeCell ref="P16:S16"/>
    <mergeCell ref="V17:Y17"/>
    <mergeCell ref="K16:N16"/>
    <mergeCell ref="F16:J16"/>
    <mergeCell ref="F13:L13"/>
    <mergeCell ref="F19:J19"/>
    <mergeCell ref="K19:N19"/>
    <mergeCell ref="P19:S19"/>
    <mergeCell ref="F20:J20"/>
    <mergeCell ref="K20:N20"/>
    <mergeCell ref="P20:S20"/>
    <mergeCell ref="F21:J21"/>
    <mergeCell ref="K21:N21"/>
    <mergeCell ref="P21:S21"/>
    <mergeCell ref="F22:J22"/>
    <mergeCell ref="A1:R1"/>
    <mergeCell ref="A4:R4"/>
    <mergeCell ref="A3:S3"/>
    <mergeCell ref="A6:S6"/>
    <mergeCell ref="A5:H5"/>
    <mergeCell ref="I5:S5"/>
    <mergeCell ref="M8:S8"/>
    <mergeCell ref="F8:H8"/>
    <mergeCell ref="O13:P13"/>
    <mergeCell ref="M13:N13"/>
    <mergeCell ref="I8:L8"/>
    <mergeCell ref="F9:S9"/>
    <mergeCell ref="F10:S10"/>
    <mergeCell ref="F11:S11"/>
    <mergeCell ref="F12:S12"/>
    <mergeCell ref="K7:O7"/>
    <mergeCell ref="F7:J7"/>
    <mergeCell ref="B7:D7"/>
    <mergeCell ref="B8:D8"/>
    <mergeCell ref="B9:D9"/>
    <mergeCell ref="B10:D10"/>
    <mergeCell ref="B13:D13"/>
    <mergeCell ref="N35:O35"/>
    <mergeCell ref="P35:Q35"/>
    <mergeCell ref="R35:S35"/>
    <mergeCell ref="B36:H36"/>
    <mergeCell ref="I36:L36"/>
    <mergeCell ref="N36:O36"/>
    <mergeCell ref="P36:Q36"/>
    <mergeCell ref="R36:S36"/>
    <mergeCell ref="F28:S28"/>
    <mergeCell ref="F29:S29"/>
    <mergeCell ref="B34:H34"/>
    <mergeCell ref="I34:L34"/>
    <mergeCell ref="N34:O34"/>
    <mergeCell ref="P34:Q34"/>
    <mergeCell ref="R34:S34"/>
    <mergeCell ref="R30:S31"/>
    <mergeCell ref="N31:O31"/>
    <mergeCell ref="B32:H32"/>
    <mergeCell ref="I32:L32"/>
    <mergeCell ref="N32:O32"/>
    <mergeCell ref="P32:Q32"/>
    <mergeCell ref="R32:S32"/>
    <mergeCell ref="B33:H33"/>
    <mergeCell ref="I33:L33"/>
    <mergeCell ref="R40:S40"/>
    <mergeCell ref="B39:H39"/>
    <mergeCell ref="I39:L39"/>
    <mergeCell ref="N39:O39"/>
    <mergeCell ref="P39:Q39"/>
    <mergeCell ref="R39:S39"/>
    <mergeCell ref="B37:H37"/>
    <mergeCell ref="I37:L37"/>
    <mergeCell ref="N37:O37"/>
    <mergeCell ref="P37:Q37"/>
    <mergeCell ref="R37:S37"/>
    <mergeCell ref="B38:H38"/>
    <mergeCell ref="I38:L38"/>
    <mergeCell ref="N38:O38"/>
    <mergeCell ref="P38:Q38"/>
    <mergeCell ref="R38:S38"/>
    <mergeCell ref="B14:D14"/>
    <mergeCell ref="B15:D15"/>
    <mergeCell ref="B43:D43"/>
    <mergeCell ref="H46:I46"/>
    <mergeCell ref="E58:I58"/>
    <mergeCell ref="B40:H40"/>
    <mergeCell ref="I40:L40"/>
    <mergeCell ref="B35:H35"/>
    <mergeCell ref="I35:L35"/>
    <mergeCell ref="B45:S45"/>
    <mergeCell ref="B48:S48"/>
    <mergeCell ref="B49:S49"/>
    <mergeCell ref="B50:S50"/>
    <mergeCell ref="N33:O33"/>
    <mergeCell ref="P33:Q33"/>
    <mergeCell ref="R33:S33"/>
    <mergeCell ref="F15:S15"/>
    <mergeCell ref="F17:J17"/>
    <mergeCell ref="K17:N17"/>
    <mergeCell ref="F26:G26"/>
    <mergeCell ref="I26:S26"/>
    <mergeCell ref="F27:G27"/>
    <mergeCell ref="N40:O40"/>
    <mergeCell ref="P40:Q40"/>
  </mergeCells>
  <phoneticPr fontId="1" type="noConversion"/>
  <pageMargins left="0.47244094488188981" right="0.47244094488188981"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date" allowBlank="1" showInputMessage="1" showErrorMessage="1">
          <x14:formula1>
            <xm:f>기본정보!F1048561</xm:f>
          </x14:formula1>
          <x14:formula2>
            <xm:f>기본정보!K1048563</xm:f>
          </x14:formula2>
          <xm:sqref>M42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61"/>
  <sheetViews>
    <sheetView showGridLines="0" showZeros="0" zoomScale="145" zoomScaleNormal="145" workbookViewId="0">
      <selection activeCell="K17" sqref="K17"/>
    </sheetView>
  </sheetViews>
  <sheetFormatPr defaultRowHeight="13.5"/>
  <cols>
    <col min="1" max="1" width="5" style="24" customWidth="1"/>
    <col min="2" max="2" width="12.375" style="24" customWidth="1"/>
    <col min="3" max="3" width="2.375" style="24" customWidth="1"/>
    <col min="4" max="4" width="6.5" style="24" customWidth="1"/>
    <col min="5" max="6" width="3.125" style="24" customWidth="1"/>
    <col min="7" max="7" width="2.75" style="24" customWidth="1"/>
    <col min="8" max="8" width="5" style="24" customWidth="1"/>
    <col min="9" max="9" width="4.625" style="24" customWidth="1"/>
    <col min="10" max="10" width="3.75" style="24" customWidth="1"/>
    <col min="11" max="11" width="8.125" style="24" customWidth="1"/>
    <col min="12" max="12" width="3.5" style="24" customWidth="1"/>
    <col min="13" max="14" width="4.75" style="24" customWidth="1"/>
    <col min="15" max="15" width="3.75" style="24" customWidth="1"/>
    <col min="16" max="16" width="2" style="24" customWidth="1"/>
    <col min="17" max="17" width="10.5" style="24" customWidth="1"/>
    <col min="18" max="16384" width="9" style="24"/>
  </cols>
  <sheetData>
    <row r="1" spans="1:17" s="7" customFormat="1" ht="20.100000000000001" customHeight="1">
      <c r="A1" s="443" t="s">
        <v>16</v>
      </c>
      <c r="B1" s="443"/>
      <c r="C1" s="443"/>
      <c r="D1" s="443"/>
      <c r="E1" s="443"/>
      <c r="F1" s="443"/>
      <c r="G1" s="443"/>
      <c r="H1" s="443"/>
      <c r="I1" s="443"/>
      <c r="J1" s="443"/>
      <c r="K1" s="443"/>
      <c r="L1" s="443"/>
      <c r="M1" s="443"/>
      <c r="N1" s="443"/>
      <c r="O1" s="443"/>
      <c r="P1" s="443"/>
      <c r="Q1" s="443"/>
    </row>
    <row r="3" spans="1:17" s="7" customFormat="1" ht="15" customHeight="1">
      <c r="A3" s="451" t="s">
        <v>17</v>
      </c>
      <c r="B3" s="451" t="s">
        <v>18</v>
      </c>
      <c r="C3" s="451"/>
      <c r="D3" s="451"/>
      <c r="E3" s="451"/>
      <c r="F3" s="451"/>
      <c r="G3" s="481" t="s">
        <v>19</v>
      </c>
      <c r="H3" s="482"/>
      <c r="I3" s="482"/>
      <c r="J3" s="483"/>
      <c r="K3" s="451" t="s">
        <v>20</v>
      </c>
      <c r="L3" s="451"/>
      <c r="M3" s="451"/>
      <c r="N3" s="447" t="s">
        <v>22</v>
      </c>
      <c r="O3" s="447"/>
      <c r="P3" s="451" t="s">
        <v>24</v>
      </c>
      <c r="Q3" s="451"/>
    </row>
    <row r="4" spans="1:17" s="7" customFormat="1" ht="15" customHeight="1">
      <c r="A4" s="451"/>
      <c r="B4" s="451"/>
      <c r="C4" s="451"/>
      <c r="D4" s="451"/>
      <c r="E4" s="451"/>
      <c r="F4" s="451"/>
      <c r="G4" s="484"/>
      <c r="H4" s="485"/>
      <c r="I4" s="485"/>
      <c r="J4" s="486"/>
      <c r="K4" s="23" t="s">
        <v>23</v>
      </c>
      <c r="L4" s="451" t="s">
        <v>21</v>
      </c>
      <c r="M4" s="451"/>
      <c r="N4" s="447"/>
      <c r="O4" s="447"/>
      <c r="P4" s="451"/>
      <c r="Q4" s="451"/>
    </row>
    <row r="5" spans="1:17" s="7" customFormat="1" ht="20.100000000000001" customHeight="1">
      <c r="A5" s="23">
        <v>1</v>
      </c>
      <c r="B5" s="446" t="str">
        <f>과제정보!D34</f>
        <v>과제명을 선택하세요</v>
      </c>
      <c r="C5" s="446"/>
      <c r="D5" s="446"/>
      <c r="E5" s="446"/>
      <c r="F5" s="446"/>
      <c r="G5" s="447">
        <f>IFERROR(VLOOKUP(B5,과제정보!D:Y,5,0),"")</f>
        <v>0</v>
      </c>
      <c r="H5" s="447"/>
      <c r="I5" s="447"/>
      <c r="J5" s="447"/>
      <c r="K5" s="22">
        <f>과제정보!M34</f>
        <v>20250901</v>
      </c>
      <c r="L5" s="450">
        <f>과제정보!O34</f>
        <v>20260731</v>
      </c>
      <c r="M5" s="450"/>
      <c r="N5" s="451">
        <f>IFERROR(VLOOKUP(B5,과제정보!D:Y,8,0),"")</f>
        <v>0</v>
      </c>
      <c r="O5" s="451"/>
      <c r="P5" s="452">
        <f>과제정보!P34</f>
        <v>1625000</v>
      </c>
      <c r="Q5" s="452"/>
    </row>
    <row r="6" spans="1:17" s="7" customFormat="1" ht="20.100000000000001" customHeight="1">
      <c r="A6" s="172">
        <v>2</v>
      </c>
      <c r="B6" s="446" t="str">
        <f>과제정보!D35</f>
        <v>과제명을 선택하세요</v>
      </c>
      <c r="C6" s="446"/>
      <c r="D6" s="446"/>
      <c r="E6" s="446"/>
      <c r="F6" s="446"/>
      <c r="G6" s="447">
        <f>IFERROR(VLOOKUP(B6,과제정보!D:Y,5,0),"")</f>
        <v>0</v>
      </c>
      <c r="H6" s="447"/>
      <c r="I6" s="447"/>
      <c r="J6" s="447"/>
      <c r="K6" s="171">
        <f>과제정보!M35</f>
        <v>20250601</v>
      </c>
      <c r="L6" s="450">
        <f>과제정보!O35</f>
        <v>20250630</v>
      </c>
      <c r="M6" s="450"/>
      <c r="N6" s="451">
        <f>IFERROR(VLOOKUP(B6,과제정보!D:Y,8,0),"")</f>
        <v>0</v>
      </c>
      <c r="O6" s="451"/>
      <c r="P6" s="452">
        <f>과제정보!P35</f>
        <v>7000000</v>
      </c>
      <c r="Q6" s="452"/>
    </row>
    <row r="7" spans="1:17" s="7" customFormat="1" ht="20.100000000000001" customHeight="1">
      <c r="A7" s="172">
        <v>3</v>
      </c>
      <c r="B7" s="446" t="str">
        <f>과제정보!D36</f>
        <v>과제명을 선택하세요</v>
      </c>
      <c r="C7" s="446"/>
      <c r="D7" s="446"/>
      <c r="E7" s="446"/>
      <c r="F7" s="446"/>
      <c r="G7" s="447">
        <f>IFERROR(VLOOKUP(B7,과제정보!D:Y,5,0),"")</f>
        <v>0</v>
      </c>
      <c r="H7" s="447"/>
      <c r="I7" s="447"/>
      <c r="J7" s="447"/>
      <c r="K7" s="171">
        <f>과제정보!M36</f>
        <v>20250701</v>
      </c>
      <c r="L7" s="450">
        <f>과제정보!O36</f>
        <v>20250831</v>
      </c>
      <c r="M7" s="450"/>
      <c r="N7" s="451">
        <f>IFERROR(VLOOKUP(B7,과제정보!D:Y,8,0),"")</f>
        <v>0</v>
      </c>
      <c r="O7" s="451"/>
      <c r="P7" s="452">
        <f>과제정보!P36</f>
        <v>7000000</v>
      </c>
      <c r="Q7" s="452"/>
    </row>
    <row r="8" spans="1:17" s="7" customFormat="1" ht="20.100000000000001" customHeight="1">
      <c r="A8" s="172">
        <v>4</v>
      </c>
      <c r="B8" s="446" t="str">
        <f>과제정보!D37</f>
        <v>과제명을 선택하세요</v>
      </c>
      <c r="C8" s="446"/>
      <c r="D8" s="446"/>
      <c r="E8" s="446"/>
      <c r="F8" s="446"/>
      <c r="G8" s="447">
        <f>IFERROR(VLOOKUP(B8,과제정보!D:Y,5,0),"")</f>
        <v>0</v>
      </c>
      <c r="H8" s="447"/>
      <c r="I8" s="447"/>
      <c r="J8" s="447"/>
      <c r="K8" s="171">
        <f>과제정보!M37</f>
        <v>20250901</v>
      </c>
      <c r="L8" s="450">
        <f>과제정보!O37</f>
        <v>20251031</v>
      </c>
      <c r="M8" s="450"/>
      <c r="N8" s="451">
        <f>IFERROR(VLOOKUP(B8,과제정보!D:Y,8,0),"")</f>
        <v>0</v>
      </c>
      <c r="O8" s="451"/>
      <c r="P8" s="452">
        <f>과제정보!P37</f>
        <v>7000000</v>
      </c>
      <c r="Q8" s="452"/>
    </row>
    <row r="9" spans="1:17" s="7" customFormat="1" ht="20.100000000000001" customHeight="1">
      <c r="A9" s="172">
        <v>5</v>
      </c>
      <c r="B9" s="446" t="str">
        <f>과제정보!D38</f>
        <v>과제명을 선택하세요</v>
      </c>
      <c r="C9" s="446"/>
      <c r="D9" s="446"/>
      <c r="E9" s="446"/>
      <c r="F9" s="446"/>
      <c r="G9" s="447">
        <f>IFERROR(VLOOKUP(B9,과제정보!D:Y,5,0),"")</f>
        <v>0</v>
      </c>
      <c r="H9" s="447"/>
      <c r="I9" s="447"/>
      <c r="J9" s="447"/>
      <c r="K9" s="171">
        <f>과제정보!M38</f>
        <v>20251101</v>
      </c>
      <c r="L9" s="450">
        <f>과제정보!O38</f>
        <v>20251231</v>
      </c>
      <c r="M9" s="450"/>
      <c r="N9" s="451">
        <f>IFERROR(VLOOKUP(B9,과제정보!D:Y,8,0),"")</f>
        <v>0</v>
      </c>
      <c r="O9" s="451"/>
      <c r="P9" s="452">
        <f>과제정보!P38</f>
        <v>7000000</v>
      </c>
      <c r="Q9" s="452"/>
    </row>
    <row r="10" spans="1:17" s="7" customFormat="1" ht="20.100000000000001" customHeight="1">
      <c r="A10" s="172">
        <v>6</v>
      </c>
      <c r="B10" s="446">
        <f>과제정보!D39</f>
        <v>0</v>
      </c>
      <c r="C10" s="446"/>
      <c r="D10" s="446"/>
      <c r="E10" s="446"/>
      <c r="F10" s="446"/>
      <c r="G10" s="447" t="str">
        <f>IFERROR(VLOOKUP(B10,과제정보!D:Y,5,0),"")</f>
        <v/>
      </c>
      <c r="H10" s="447"/>
      <c r="I10" s="447"/>
      <c r="J10" s="447"/>
      <c r="K10" s="171">
        <f>과제정보!M39</f>
        <v>0</v>
      </c>
      <c r="L10" s="450">
        <f>과제정보!O39</f>
        <v>0</v>
      </c>
      <c r="M10" s="450"/>
      <c r="N10" s="451" t="str">
        <f>IFERROR(VLOOKUP(B10,과제정보!D:Y,8,0),"")</f>
        <v/>
      </c>
      <c r="O10" s="451"/>
      <c r="P10" s="452">
        <f>과제정보!P39</f>
        <v>0</v>
      </c>
      <c r="Q10" s="452"/>
    </row>
    <row r="11" spans="1:17" s="7" customFormat="1" ht="20.100000000000001" customHeight="1">
      <c r="A11" s="172">
        <v>7</v>
      </c>
      <c r="B11" s="446">
        <f>과제정보!D40</f>
        <v>0</v>
      </c>
      <c r="C11" s="446"/>
      <c r="D11" s="446"/>
      <c r="E11" s="446"/>
      <c r="F11" s="446"/>
      <c r="G11" s="447" t="str">
        <f>IFERROR(VLOOKUP(B11,과제정보!D:Y,5,0),"")</f>
        <v/>
      </c>
      <c r="H11" s="447"/>
      <c r="I11" s="447"/>
      <c r="J11" s="447"/>
      <c r="K11" s="171">
        <f>과제정보!M40</f>
        <v>0</v>
      </c>
      <c r="L11" s="450">
        <f>과제정보!O40</f>
        <v>0</v>
      </c>
      <c r="M11" s="450"/>
      <c r="N11" s="451" t="str">
        <f>IFERROR(VLOOKUP(B11,과제정보!D:Y,8,0),"")</f>
        <v/>
      </c>
      <c r="O11" s="451"/>
      <c r="P11" s="452">
        <f>과제정보!P40</f>
        <v>0</v>
      </c>
      <c r="Q11" s="452"/>
    </row>
    <row r="12" spans="1:17" s="7" customFormat="1" ht="20.100000000000001" customHeight="1">
      <c r="A12" s="172">
        <v>8</v>
      </c>
      <c r="B12" s="446">
        <f>과제정보!D41</f>
        <v>0</v>
      </c>
      <c r="C12" s="446"/>
      <c r="D12" s="446"/>
      <c r="E12" s="446"/>
      <c r="F12" s="446"/>
      <c r="G12" s="447" t="str">
        <f>IFERROR(VLOOKUP(B12,과제정보!D:Y,5,0),"")</f>
        <v/>
      </c>
      <c r="H12" s="447"/>
      <c r="I12" s="447"/>
      <c r="J12" s="447"/>
      <c r="K12" s="171">
        <f>과제정보!M41</f>
        <v>0</v>
      </c>
      <c r="L12" s="450">
        <f>과제정보!O41</f>
        <v>0</v>
      </c>
      <c r="M12" s="450"/>
      <c r="N12" s="451" t="str">
        <f>IFERROR(VLOOKUP(B12,과제정보!D:Y,8,0),"")</f>
        <v/>
      </c>
      <c r="O12" s="451"/>
      <c r="P12" s="452">
        <f>과제정보!P41</f>
        <v>0</v>
      </c>
      <c r="Q12" s="452"/>
    </row>
    <row r="13" spans="1:17" s="7" customFormat="1" ht="20.100000000000001" customHeight="1">
      <c r="A13" s="172">
        <v>9</v>
      </c>
      <c r="B13" s="446">
        <f>과제정보!D42</f>
        <v>0</v>
      </c>
      <c r="C13" s="446"/>
      <c r="D13" s="446"/>
      <c r="E13" s="446"/>
      <c r="F13" s="446"/>
      <c r="G13" s="447" t="str">
        <f>IFERROR(VLOOKUP(B13,과제정보!D:Y,5,0),"")</f>
        <v/>
      </c>
      <c r="H13" s="447"/>
      <c r="I13" s="447"/>
      <c r="J13" s="447"/>
      <c r="K13" s="171">
        <f>과제정보!M42</f>
        <v>0</v>
      </c>
      <c r="L13" s="450">
        <f>과제정보!O42</f>
        <v>0</v>
      </c>
      <c r="M13" s="450"/>
      <c r="N13" s="451" t="str">
        <f>IFERROR(VLOOKUP(B13,과제정보!D:Y,8,0),"")</f>
        <v/>
      </c>
      <c r="O13" s="451"/>
      <c r="P13" s="452">
        <f>과제정보!P42</f>
        <v>0</v>
      </c>
      <c r="Q13" s="452"/>
    </row>
    <row r="14" spans="1:17" s="7" customFormat="1" ht="20.100000000000001" customHeight="1">
      <c r="A14" s="172">
        <v>10</v>
      </c>
      <c r="B14" s="446">
        <f>과제정보!D43</f>
        <v>0</v>
      </c>
      <c r="C14" s="446"/>
      <c r="D14" s="446"/>
      <c r="E14" s="446"/>
      <c r="F14" s="446"/>
      <c r="G14" s="447" t="str">
        <f>IFERROR(VLOOKUP(B14,과제정보!D:Y,5,0),"")</f>
        <v/>
      </c>
      <c r="H14" s="447"/>
      <c r="I14" s="447"/>
      <c r="J14" s="447"/>
      <c r="K14" s="171">
        <f>과제정보!M43</f>
        <v>0</v>
      </c>
      <c r="L14" s="450">
        <f>과제정보!O43</f>
        <v>0</v>
      </c>
      <c r="M14" s="450"/>
      <c r="N14" s="451" t="str">
        <f>IFERROR(VLOOKUP(B14,과제정보!D:Y,8,0),"")</f>
        <v/>
      </c>
      <c r="O14" s="451"/>
      <c r="P14" s="452">
        <f>과제정보!P43</f>
        <v>0</v>
      </c>
      <c r="Q14" s="452"/>
    </row>
    <row r="15" spans="1:17" s="19" customFormat="1" ht="20.100000000000001" customHeight="1">
      <c r="A15" s="175"/>
      <c r="B15" s="191"/>
      <c r="C15" s="191"/>
      <c r="D15" s="191"/>
      <c r="E15" s="191"/>
      <c r="F15" s="191"/>
      <c r="G15" s="192"/>
      <c r="H15" s="192"/>
      <c r="I15" s="192"/>
      <c r="J15" s="192"/>
      <c r="K15" s="174"/>
      <c r="L15" s="193"/>
      <c r="M15" s="193"/>
      <c r="N15" s="194"/>
      <c r="O15" s="194"/>
      <c r="P15" s="195"/>
      <c r="Q15" s="195"/>
    </row>
    <row r="16" spans="1:17" s="19" customFormat="1" ht="20.100000000000001" customHeight="1">
      <c r="A16" s="175"/>
      <c r="B16" s="191"/>
      <c r="C16" s="191"/>
      <c r="D16" s="191"/>
      <c r="E16" s="191"/>
      <c r="F16" s="191"/>
      <c r="G16" s="192"/>
      <c r="H16" s="192"/>
      <c r="I16" s="192"/>
      <c r="J16" s="192"/>
      <c r="K16" s="174"/>
      <c r="L16" s="193"/>
      <c r="M16" s="193"/>
      <c r="N16" s="194"/>
      <c r="O16" s="194"/>
      <c r="P16" s="195"/>
      <c r="Q16" s="195"/>
    </row>
    <row r="17" spans="1:17" s="19" customFormat="1" ht="20.100000000000001" customHeight="1">
      <c r="A17" s="175"/>
      <c r="B17" s="191"/>
      <c r="C17" s="191"/>
      <c r="D17" s="191"/>
      <c r="E17" s="191"/>
      <c r="F17" s="191"/>
      <c r="G17" s="192"/>
      <c r="H17" s="192"/>
      <c r="I17" s="192"/>
      <c r="J17" s="192"/>
      <c r="K17" s="174"/>
      <c r="L17" s="193"/>
      <c r="M17" s="193"/>
      <c r="N17" s="194"/>
      <c r="O17" s="194"/>
      <c r="P17" s="195"/>
      <c r="Q17" s="195"/>
    </row>
    <row r="18" spans="1:17" s="19" customFormat="1" ht="20.100000000000001" customHeight="1">
      <c r="A18" s="175"/>
      <c r="B18" s="191"/>
      <c r="C18" s="191"/>
      <c r="D18" s="191"/>
      <c r="E18" s="191"/>
      <c r="F18" s="191"/>
      <c r="G18" s="192"/>
      <c r="H18" s="192"/>
      <c r="I18" s="192"/>
      <c r="J18" s="192"/>
      <c r="K18" s="174"/>
      <c r="L18" s="193"/>
      <c r="M18" s="193"/>
      <c r="N18" s="194"/>
      <c r="O18" s="194"/>
      <c r="P18" s="195"/>
      <c r="Q18" s="195"/>
    </row>
    <row r="19" spans="1:17" s="19" customFormat="1" ht="20.100000000000001" customHeight="1">
      <c r="A19" s="175"/>
      <c r="B19" s="191"/>
      <c r="C19" s="191"/>
      <c r="D19" s="191"/>
      <c r="E19" s="191"/>
      <c r="F19" s="191"/>
      <c r="G19" s="192"/>
      <c r="H19" s="192"/>
      <c r="I19" s="192"/>
      <c r="J19" s="192"/>
      <c r="K19" s="174"/>
      <c r="L19" s="193"/>
      <c r="M19" s="193"/>
      <c r="N19" s="194"/>
      <c r="O19" s="194"/>
      <c r="P19" s="195"/>
      <c r="Q19" s="195"/>
    </row>
    <row r="20" spans="1:17" s="19" customFormat="1" ht="20.100000000000001" customHeight="1">
      <c r="A20" s="175"/>
      <c r="B20" s="191"/>
      <c r="C20" s="191"/>
      <c r="D20" s="191"/>
      <c r="E20" s="191"/>
      <c r="F20" s="191"/>
      <c r="G20" s="192"/>
      <c r="H20" s="192"/>
      <c r="I20" s="192"/>
      <c r="J20" s="192"/>
      <c r="K20" s="174"/>
      <c r="L20" s="193"/>
      <c r="M20" s="193"/>
      <c r="N20" s="194"/>
      <c r="O20" s="194"/>
      <c r="P20" s="195"/>
      <c r="Q20" s="195"/>
    </row>
    <row r="21" spans="1:17" s="19" customFormat="1" ht="20.100000000000001" customHeight="1">
      <c r="A21" s="175"/>
      <c r="B21" s="191"/>
      <c r="C21" s="191"/>
      <c r="D21" s="191"/>
      <c r="E21" s="191"/>
      <c r="F21" s="191"/>
      <c r="G21" s="192"/>
      <c r="H21" s="192"/>
      <c r="I21" s="192"/>
      <c r="J21" s="192"/>
      <c r="K21" s="174"/>
      <c r="L21" s="193"/>
      <c r="M21" s="193"/>
      <c r="N21" s="194"/>
      <c r="O21" s="194"/>
      <c r="P21" s="195"/>
      <c r="Q21" s="195"/>
    </row>
    <row r="22" spans="1:17" s="19" customFormat="1" ht="20.100000000000001" customHeight="1">
      <c r="A22" s="175"/>
      <c r="B22" s="191"/>
      <c r="C22" s="191"/>
      <c r="D22" s="191"/>
      <c r="E22" s="191"/>
      <c r="F22" s="191"/>
      <c r="G22" s="192"/>
      <c r="H22" s="192"/>
      <c r="I22" s="192"/>
      <c r="J22" s="192"/>
      <c r="K22" s="174"/>
      <c r="L22" s="193"/>
      <c r="M22" s="193"/>
      <c r="N22" s="194"/>
      <c r="O22" s="194"/>
      <c r="P22" s="195"/>
      <c r="Q22" s="195"/>
    </row>
    <row r="23" spans="1:17" s="19" customFormat="1" ht="20.100000000000001" customHeight="1">
      <c r="A23" s="175"/>
      <c r="B23" s="191"/>
      <c r="C23" s="191"/>
      <c r="D23" s="191"/>
      <c r="E23" s="191"/>
      <c r="F23" s="191"/>
      <c r="G23" s="192"/>
      <c r="H23" s="192"/>
      <c r="I23" s="192"/>
      <c r="J23" s="192"/>
      <c r="K23" s="174"/>
      <c r="L23" s="193"/>
      <c r="M23" s="193"/>
      <c r="N23" s="194"/>
      <c r="O23" s="194"/>
      <c r="P23" s="195"/>
      <c r="Q23" s="195"/>
    </row>
    <row r="24" spans="1:17" s="19" customFormat="1" ht="20.100000000000001" customHeight="1">
      <c r="A24" s="175"/>
      <c r="B24" s="191"/>
      <c r="C24" s="191"/>
      <c r="D24" s="191"/>
      <c r="E24" s="191"/>
      <c r="F24" s="191"/>
      <c r="G24" s="192"/>
      <c r="H24" s="192"/>
      <c r="I24" s="192"/>
      <c r="J24" s="192"/>
      <c r="K24" s="174"/>
      <c r="L24" s="193"/>
      <c r="M24" s="193"/>
      <c r="N24" s="194"/>
      <c r="O24" s="194"/>
      <c r="P24" s="195"/>
      <c r="Q24" s="195"/>
    </row>
    <row r="25" spans="1:17" s="19" customFormat="1" ht="20.100000000000001" customHeight="1">
      <c r="A25" s="175"/>
      <c r="B25" s="191"/>
      <c r="C25" s="191"/>
      <c r="D25" s="191"/>
      <c r="E25" s="191"/>
      <c r="F25" s="191"/>
      <c r="G25" s="192"/>
      <c r="H25" s="192"/>
      <c r="I25" s="192"/>
      <c r="J25" s="192"/>
      <c r="K25" s="174"/>
      <c r="L25" s="193"/>
      <c r="M25" s="193"/>
      <c r="N25" s="194"/>
      <c r="O25" s="194"/>
      <c r="P25" s="195"/>
      <c r="Q25" s="195"/>
    </row>
    <row r="26" spans="1:17" s="19" customFormat="1" ht="20.100000000000001" customHeight="1">
      <c r="A26" s="175"/>
      <c r="B26" s="191"/>
      <c r="C26" s="191"/>
      <c r="D26" s="191"/>
      <c r="E26" s="191"/>
      <c r="F26" s="191"/>
      <c r="G26" s="192"/>
      <c r="H26" s="192"/>
      <c r="I26" s="192"/>
      <c r="J26" s="192"/>
      <c r="K26" s="174"/>
      <c r="L26" s="193"/>
      <c r="M26" s="193"/>
      <c r="N26" s="194"/>
      <c r="O26" s="194"/>
      <c r="P26" s="195"/>
      <c r="Q26" s="195"/>
    </row>
    <row r="27" spans="1:17" s="19" customFormat="1" ht="20.100000000000001" customHeight="1">
      <c r="A27" s="175"/>
      <c r="B27" s="191"/>
      <c r="C27" s="191"/>
      <c r="D27" s="191"/>
      <c r="E27" s="191"/>
      <c r="F27" s="191"/>
      <c r="G27" s="192"/>
      <c r="H27" s="192"/>
      <c r="I27" s="192"/>
      <c r="J27" s="192"/>
      <c r="K27" s="174"/>
      <c r="L27" s="193"/>
      <c r="M27" s="193"/>
      <c r="N27" s="194"/>
      <c r="O27" s="194"/>
      <c r="P27" s="195"/>
      <c r="Q27" s="195"/>
    </row>
    <row r="28" spans="1:17" s="19" customFormat="1" ht="20.100000000000001" customHeight="1">
      <c r="A28" s="175"/>
      <c r="B28" s="191"/>
      <c r="C28" s="191"/>
      <c r="D28" s="191"/>
      <c r="E28" s="191"/>
      <c r="F28" s="191"/>
      <c r="G28" s="192"/>
      <c r="H28" s="192"/>
      <c r="I28" s="192"/>
      <c r="J28" s="192"/>
      <c r="K28" s="174"/>
      <c r="L28" s="193"/>
      <c r="M28" s="193"/>
      <c r="N28" s="194"/>
      <c r="O28" s="194"/>
      <c r="P28" s="195"/>
      <c r="Q28" s="195"/>
    </row>
    <row r="29" spans="1:17" s="19" customFormat="1" ht="20.100000000000001" customHeight="1">
      <c r="A29" s="175"/>
      <c r="B29" s="191"/>
      <c r="C29" s="191"/>
      <c r="D29" s="191"/>
      <c r="E29" s="191"/>
      <c r="F29" s="191"/>
      <c r="G29" s="192"/>
      <c r="H29" s="192"/>
      <c r="I29" s="192"/>
      <c r="J29" s="192"/>
      <c r="K29" s="174"/>
      <c r="L29" s="193"/>
      <c r="M29" s="193"/>
      <c r="N29" s="194"/>
      <c r="O29" s="194"/>
      <c r="P29" s="195"/>
      <c r="Q29" s="195"/>
    </row>
    <row r="30" spans="1:17" s="19" customFormat="1" ht="20.100000000000001" customHeight="1">
      <c r="A30" s="175"/>
      <c r="B30" s="191"/>
      <c r="C30" s="191"/>
      <c r="D30" s="191"/>
      <c r="E30" s="191"/>
      <c r="F30" s="191"/>
      <c r="G30" s="192"/>
      <c r="H30" s="192"/>
      <c r="I30" s="192"/>
      <c r="J30" s="192"/>
      <c r="K30" s="174"/>
      <c r="L30" s="193"/>
      <c r="M30" s="193"/>
      <c r="N30" s="194"/>
      <c r="O30" s="194"/>
      <c r="P30" s="195"/>
      <c r="Q30" s="195"/>
    </row>
    <row r="31" spans="1:17" s="19" customFormat="1" ht="20.100000000000001" customHeight="1">
      <c r="A31" s="175"/>
      <c r="B31" s="191"/>
      <c r="C31" s="191"/>
      <c r="D31" s="191"/>
      <c r="E31" s="191"/>
      <c r="F31" s="191"/>
      <c r="G31" s="192"/>
      <c r="H31" s="192"/>
      <c r="I31" s="192"/>
      <c r="J31" s="192"/>
      <c r="K31" s="174"/>
      <c r="L31" s="193"/>
      <c r="M31" s="193"/>
      <c r="N31" s="194"/>
      <c r="O31" s="194"/>
      <c r="P31" s="195"/>
      <c r="Q31" s="195"/>
    </row>
    <row r="32" spans="1:17" s="19" customFormat="1" ht="20.100000000000001" customHeight="1">
      <c r="A32" s="175"/>
      <c r="B32" s="191"/>
      <c r="C32" s="191"/>
      <c r="D32" s="191"/>
      <c r="E32" s="191"/>
      <c r="F32" s="191"/>
      <c r="G32" s="192"/>
      <c r="H32" s="192"/>
      <c r="I32" s="192"/>
      <c r="J32" s="192"/>
      <c r="K32" s="174"/>
      <c r="L32" s="193"/>
      <c r="M32" s="193"/>
      <c r="N32" s="194"/>
      <c r="O32" s="194"/>
      <c r="P32" s="195"/>
      <c r="Q32" s="195"/>
    </row>
    <row r="33" spans="1:17" s="19" customFormat="1" ht="20.100000000000001" customHeight="1">
      <c r="A33" s="175"/>
      <c r="B33" s="191"/>
      <c r="C33" s="191"/>
      <c r="D33" s="191"/>
      <c r="E33" s="191"/>
      <c r="F33" s="191"/>
      <c r="G33" s="192"/>
      <c r="H33" s="192"/>
      <c r="I33" s="192"/>
      <c r="J33" s="192"/>
      <c r="K33" s="174"/>
      <c r="L33" s="193"/>
      <c r="M33" s="193"/>
      <c r="N33" s="194"/>
      <c r="O33" s="194"/>
      <c r="P33" s="195"/>
      <c r="Q33" s="195"/>
    </row>
    <row r="34" spans="1:17" s="19" customFormat="1" ht="20.100000000000001" customHeight="1">
      <c r="A34" s="175"/>
      <c r="B34" s="191"/>
      <c r="C34" s="191"/>
      <c r="D34" s="191"/>
      <c r="E34" s="191"/>
      <c r="F34" s="191"/>
      <c r="G34" s="192"/>
      <c r="H34" s="192"/>
      <c r="I34" s="192"/>
      <c r="J34" s="192"/>
      <c r="K34" s="174"/>
      <c r="L34" s="193"/>
      <c r="M34" s="193"/>
      <c r="N34" s="194"/>
      <c r="O34" s="194"/>
      <c r="P34" s="195"/>
      <c r="Q34" s="195"/>
    </row>
    <row r="35" spans="1:17" s="19" customFormat="1" ht="20.100000000000001" customHeight="1">
      <c r="A35" s="175"/>
      <c r="B35" s="191"/>
      <c r="C35" s="191"/>
      <c r="D35" s="191"/>
      <c r="E35" s="191"/>
      <c r="F35" s="191"/>
      <c r="G35" s="192"/>
      <c r="H35" s="192"/>
      <c r="I35" s="192"/>
      <c r="J35" s="192"/>
      <c r="K35" s="174"/>
      <c r="L35" s="193"/>
      <c r="M35" s="193"/>
      <c r="N35" s="194"/>
      <c r="O35" s="194"/>
      <c r="P35" s="195"/>
      <c r="Q35" s="195"/>
    </row>
    <row r="36" spans="1:17" s="19" customFormat="1" ht="20.100000000000001" customHeight="1">
      <c r="A36" s="175"/>
      <c r="B36" s="191"/>
      <c r="C36" s="191"/>
      <c r="D36" s="191"/>
      <c r="E36" s="191"/>
      <c r="F36" s="191"/>
      <c r="G36" s="192"/>
      <c r="H36" s="192"/>
      <c r="I36" s="192"/>
      <c r="J36" s="192"/>
      <c r="K36" s="174"/>
      <c r="L36" s="193"/>
      <c r="M36" s="193"/>
      <c r="N36" s="194"/>
      <c r="O36" s="194"/>
      <c r="P36" s="195"/>
      <c r="Q36" s="195"/>
    </row>
    <row r="37" spans="1:17" s="19" customFormat="1" ht="20.100000000000001" customHeight="1">
      <c r="A37" s="175"/>
      <c r="B37" s="191"/>
      <c r="C37" s="191"/>
      <c r="D37" s="191"/>
      <c r="E37" s="191"/>
      <c r="F37" s="191"/>
      <c r="G37" s="192"/>
      <c r="H37" s="192"/>
      <c r="I37" s="192"/>
      <c r="J37" s="192"/>
      <c r="K37" s="174"/>
      <c r="L37" s="193"/>
      <c r="M37" s="193"/>
      <c r="N37" s="194"/>
      <c r="O37" s="194"/>
      <c r="P37" s="195"/>
      <c r="Q37" s="195"/>
    </row>
    <row r="38" spans="1:17" s="19" customFormat="1" ht="20.100000000000001" customHeight="1">
      <c r="A38" s="175"/>
      <c r="B38" s="191"/>
      <c r="C38" s="191"/>
      <c r="D38" s="191"/>
      <c r="E38" s="191"/>
      <c r="F38" s="191"/>
      <c r="G38" s="192"/>
      <c r="H38" s="192"/>
      <c r="I38" s="192"/>
      <c r="J38" s="192"/>
      <c r="K38" s="174"/>
      <c r="L38" s="193"/>
      <c r="M38" s="193"/>
      <c r="N38" s="194"/>
      <c r="O38" s="194"/>
      <c r="P38" s="195"/>
      <c r="Q38" s="195"/>
    </row>
    <row r="39" spans="1:17" s="19" customFormat="1" ht="20.100000000000001" customHeight="1">
      <c r="A39" s="175"/>
      <c r="B39" s="191"/>
      <c r="C39" s="191"/>
      <c r="D39" s="191"/>
      <c r="E39" s="191"/>
      <c r="F39" s="191"/>
      <c r="G39" s="192"/>
      <c r="H39" s="192"/>
      <c r="I39" s="192"/>
      <c r="J39" s="192"/>
      <c r="K39" s="174"/>
      <c r="L39" s="193"/>
      <c r="M39" s="193"/>
      <c r="N39" s="194"/>
      <c r="O39" s="194"/>
      <c r="P39" s="195"/>
      <c r="Q39" s="195"/>
    </row>
    <row r="40" spans="1:17" s="19" customFormat="1" ht="20.100000000000001" customHeight="1">
      <c r="A40" s="175"/>
      <c r="B40" s="191"/>
      <c r="C40" s="191"/>
      <c r="D40" s="191"/>
      <c r="E40" s="191"/>
      <c r="F40" s="191"/>
      <c r="G40" s="192"/>
      <c r="H40" s="192"/>
      <c r="I40" s="192"/>
      <c r="J40" s="192"/>
      <c r="K40" s="174"/>
      <c r="L40" s="193"/>
      <c r="M40" s="193"/>
      <c r="N40" s="194"/>
      <c r="O40" s="194"/>
      <c r="P40" s="195"/>
      <c r="Q40" s="195"/>
    </row>
    <row r="41" spans="1:17" s="19" customFormat="1" ht="20.100000000000001" customHeight="1">
      <c r="A41" s="175"/>
      <c r="B41" s="191"/>
      <c r="C41" s="191"/>
      <c r="D41" s="191"/>
      <c r="E41" s="191"/>
      <c r="F41" s="191"/>
      <c r="G41" s="192"/>
      <c r="H41" s="192"/>
      <c r="I41" s="192"/>
      <c r="J41" s="192"/>
      <c r="K41" s="174"/>
      <c r="L41" s="193"/>
      <c r="M41" s="193"/>
      <c r="N41" s="194"/>
      <c r="O41" s="194"/>
      <c r="P41" s="195"/>
      <c r="Q41" s="195"/>
    </row>
    <row r="42" spans="1:17" s="19" customFormat="1" ht="20.100000000000001" customHeight="1">
      <c r="A42" s="175"/>
      <c r="B42" s="191"/>
      <c r="C42" s="191"/>
      <c r="D42" s="191"/>
      <c r="E42" s="191"/>
      <c r="F42" s="191"/>
      <c r="G42" s="192"/>
      <c r="H42" s="192"/>
      <c r="I42" s="192"/>
      <c r="J42" s="192"/>
      <c r="K42" s="174"/>
      <c r="L42" s="193"/>
      <c r="M42" s="193"/>
      <c r="N42" s="194"/>
      <c r="O42" s="194"/>
      <c r="P42" s="195"/>
      <c r="Q42" s="195"/>
    </row>
    <row r="43" spans="1:17" s="19" customFormat="1" ht="20.100000000000001" customHeight="1">
      <c r="A43" s="175"/>
      <c r="B43" s="191"/>
      <c r="C43" s="191"/>
      <c r="D43" s="191"/>
      <c r="E43" s="191"/>
      <c r="F43" s="191"/>
      <c r="G43" s="192"/>
      <c r="H43" s="192"/>
      <c r="I43" s="192"/>
      <c r="J43" s="192"/>
      <c r="K43" s="174"/>
      <c r="L43" s="193"/>
      <c r="M43" s="193"/>
      <c r="N43" s="194"/>
      <c r="O43" s="194"/>
      <c r="P43" s="195"/>
      <c r="Q43" s="195"/>
    </row>
    <row r="44" spans="1:17" s="19" customFormat="1" ht="20.100000000000001" customHeight="1">
      <c r="A44" s="175"/>
      <c r="B44" s="191"/>
      <c r="C44" s="191"/>
      <c r="D44" s="191"/>
      <c r="E44" s="191"/>
      <c r="F44" s="191"/>
      <c r="G44" s="192"/>
      <c r="H44" s="192"/>
      <c r="I44" s="192"/>
      <c r="J44" s="192"/>
      <c r="K44" s="174"/>
      <c r="L44" s="193"/>
      <c r="M44" s="193"/>
      <c r="N44" s="194"/>
      <c r="O44" s="194"/>
      <c r="P44" s="195"/>
      <c r="Q44" s="195"/>
    </row>
    <row r="45" spans="1:17" s="19" customFormat="1" ht="20.100000000000001" customHeight="1">
      <c r="A45" s="175"/>
      <c r="B45" s="191"/>
      <c r="C45" s="191"/>
      <c r="D45" s="191"/>
      <c r="E45" s="191"/>
      <c r="F45" s="191"/>
      <c r="G45" s="192"/>
      <c r="H45" s="192"/>
      <c r="I45" s="192"/>
      <c r="J45" s="192"/>
      <c r="K45" s="174"/>
      <c r="L45" s="193"/>
      <c r="M45" s="193"/>
      <c r="N45" s="194"/>
      <c r="O45" s="194"/>
      <c r="P45" s="195"/>
      <c r="Q45" s="195"/>
    </row>
    <row r="46" spans="1:17" s="19" customFormat="1" ht="20.100000000000001" customHeight="1">
      <c r="A46" s="175"/>
      <c r="B46" s="191"/>
      <c r="C46" s="191"/>
      <c r="D46" s="191"/>
      <c r="E46" s="191"/>
      <c r="F46" s="191"/>
      <c r="G46" s="192"/>
      <c r="H46" s="192"/>
      <c r="I46" s="192"/>
      <c r="J46" s="192"/>
      <c r="K46" s="174"/>
      <c r="L46" s="193"/>
      <c r="M46" s="193"/>
      <c r="N46" s="194"/>
      <c r="O46" s="194"/>
      <c r="P46" s="195"/>
      <c r="Q46" s="195"/>
    </row>
    <row r="47" spans="1:17" s="19" customFormat="1" ht="20.100000000000001" customHeight="1">
      <c r="A47" s="175"/>
      <c r="B47" s="191"/>
      <c r="C47" s="191"/>
      <c r="D47" s="191"/>
      <c r="E47" s="191"/>
      <c r="F47" s="191"/>
      <c r="G47" s="192"/>
      <c r="H47" s="192"/>
      <c r="I47" s="192"/>
      <c r="J47" s="192"/>
      <c r="K47" s="174"/>
      <c r="L47" s="193"/>
      <c r="M47" s="193"/>
      <c r="N47" s="194"/>
      <c r="O47" s="194"/>
      <c r="P47" s="195"/>
      <c r="Q47" s="195"/>
    </row>
    <row r="48" spans="1:17" s="19" customFormat="1" ht="20.100000000000001" customHeight="1">
      <c r="A48" s="175"/>
      <c r="B48" s="191"/>
      <c r="C48" s="191"/>
      <c r="D48" s="191"/>
      <c r="E48" s="191"/>
      <c r="F48" s="191"/>
      <c r="G48" s="192"/>
      <c r="H48" s="192"/>
      <c r="I48" s="192"/>
      <c r="J48" s="192"/>
      <c r="K48" s="174"/>
      <c r="L48" s="193"/>
      <c r="M48" s="193"/>
      <c r="N48" s="194"/>
      <c r="O48" s="194"/>
      <c r="P48" s="195"/>
      <c r="Q48" s="195"/>
    </row>
    <row r="49" spans="1:17" s="19" customFormat="1" ht="20.100000000000001" customHeight="1">
      <c r="A49" s="175"/>
      <c r="B49" s="191"/>
      <c r="C49" s="191"/>
      <c r="D49" s="191"/>
      <c r="E49" s="191"/>
      <c r="F49" s="191"/>
      <c r="G49" s="192"/>
      <c r="H49" s="192"/>
      <c r="I49" s="192"/>
      <c r="J49" s="192"/>
      <c r="K49" s="174"/>
      <c r="L49" s="193"/>
      <c r="M49" s="193"/>
      <c r="N49" s="194"/>
      <c r="O49" s="194"/>
      <c r="P49" s="195"/>
      <c r="Q49" s="195"/>
    </row>
    <row r="50" spans="1:17" s="19" customFormat="1" ht="20.100000000000001" customHeight="1">
      <c r="A50" s="175"/>
      <c r="B50" s="191"/>
      <c r="C50" s="191"/>
      <c r="D50" s="191"/>
      <c r="E50" s="191"/>
      <c r="F50" s="191"/>
      <c r="G50" s="192"/>
      <c r="H50" s="192"/>
      <c r="I50" s="192"/>
      <c r="J50" s="192"/>
      <c r="K50" s="174"/>
      <c r="L50" s="193"/>
      <c r="M50" s="193"/>
      <c r="N50" s="194"/>
      <c r="O50" s="194"/>
      <c r="P50" s="195"/>
      <c r="Q50" s="195"/>
    </row>
    <row r="51" spans="1:17" s="19" customFormat="1" ht="20.100000000000001" customHeight="1">
      <c r="A51" s="175"/>
      <c r="B51" s="191"/>
      <c r="C51" s="191"/>
      <c r="D51" s="191"/>
      <c r="E51" s="191"/>
      <c r="F51" s="191"/>
      <c r="G51" s="192"/>
      <c r="H51" s="192"/>
      <c r="I51" s="192"/>
      <c r="J51" s="192"/>
      <c r="K51" s="174"/>
      <c r="L51" s="193"/>
      <c r="M51" s="193"/>
      <c r="N51" s="194"/>
      <c r="O51" s="194"/>
      <c r="P51" s="195"/>
      <c r="Q51" s="195"/>
    </row>
    <row r="52" spans="1:17" s="19" customFormat="1" ht="20.100000000000001" customHeight="1">
      <c r="A52" s="175"/>
      <c r="B52" s="191"/>
      <c r="C52" s="191"/>
      <c r="D52" s="191"/>
      <c r="E52" s="191"/>
      <c r="F52" s="191"/>
      <c r="G52" s="192"/>
      <c r="H52" s="192"/>
      <c r="I52" s="192"/>
      <c r="J52" s="192"/>
      <c r="K52" s="174"/>
      <c r="L52" s="193"/>
      <c r="M52" s="193"/>
      <c r="N52" s="194"/>
      <c r="O52" s="194"/>
      <c r="P52" s="195"/>
      <c r="Q52" s="195"/>
    </row>
    <row r="53" spans="1:17" s="19" customFormat="1" ht="20.100000000000001" customHeight="1">
      <c r="A53" s="175"/>
      <c r="B53" s="191"/>
      <c r="C53" s="191"/>
      <c r="D53" s="191"/>
      <c r="E53" s="191"/>
      <c r="F53" s="191"/>
      <c r="G53" s="192"/>
      <c r="H53" s="192"/>
      <c r="I53" s="192"/>
      <c r="J53" s="192"/>
      <c r="K53" s="174"/>
      <c r="L53" s="193"/>
      <c r="M53" s="193"/>
      <c r="N53" s="194"/>
      <c r="O53" s="194"/>
      <c r="P53" s="195"/>
      <c r="Q53" s="195"/>
    </row>
    <row r="54" spans="1:17" s="19" customFormat="1" ht="20.100000000000001" customHeight="1">
      <c r="A54" s="175"/>
      <c r="B54" s="191"/>
      <c r="C54" s="191"/>
      <c r="D54" s="191"/>
      <c r="E54" s="191"/>
      <c r="F54" s="191"/>
      <c r="G54" s="192"/>
      <c r="H54" s="192"/>
      <c r="I54" s="192"/>
      <c r="J54" s="192"/>
      <c r="K54" s="174"/>
      <c r="L54" s="193"/>
      <c r="M54" s="193"/>
      <c r="N54" s="194"/>
      <c r="O54" s="194"/>
      <c r="P54" s="195"/>
      <c r="Q54" s="195"/>
    </row>
    <row r="55" spans="1:17" s="19" customFormat="1" ht="20.100000000000001" customHeight="1">
      <c r="A55" s="175"/>
      <c r="B55" s="191"/>
      <c r="C55" s="191"/>
      <c r="D55" s="191"/>
      <c r="E55" s="191"/>
      <c r="F55" s="191"/>
      <c r="G55" s="192"/>
      <c r="H55" s="192"/>
      <c r="I55" s="192"/>
      <c r="J55" s="192"/>
      <c r="K55" s="174"/>
      <c r="L55" s="193"/>
      <c r="M55" s="193"/>
      <c r="N55" s="194"/>
      <c r="O55" s="194"/>
      <c r="P55" s="195"/>
      <c r="Q55" s="195"/>
    </row>
    <row r="56" spans="1:17" s="19" customFormat="1" ht="20.100000000000001" customHeight="1">
      <c r="A56" s="21"/>
      <c r="B56" s="474"/>
      <c r="C56" s="474"/>
      <c r="D56" s="474"/>
      <c r="E56" s="474"/>
      <c r="F56" s="474"/>
      <c r="G56" s="475"/>
      <c r="H56" s="475"/>
      <c r="I56" s="475"/>
      <c r="J56" s="475"/>
      <c r="K56" s="20"/>
      <c r="L56" s="476"/>
      <c r="M56" s="476"/>
      <c r="N56" s="477"/>
      <c r="O56" s="477"/>
      <c r="P56" s="478"/>
      <c r="Q56" s="478"/>
    </row>
    <row r="57" spans="1:17" s="19" customFormat="1" ht="20.100000000000001" customHeight="1">
      <c r="A57" s="21"/>
      <c r="B57" s="474"/>
      <c r="C57" s="474"/>
      <c r="D57" s="474"/>
      <c r="E57" s="474"/>
      <c r="F57" s="474"/>
      <c r="G57" s="475"/>
      <c r="H57" s="475"/>
      <c r="I57" s="475"/>
      <c r="J57" s="475"/>
      <c r="K57" s="20"/>
      <c r="L57" s="476"/>
      <c r="M57" s="476"/>
      <c r="N57" s="477"/>
      <c r="O57" s="477"/>
      <c r="P57" s="478"/>
      <c r="Q57" s="478"/>
    </row>
    <row r="58" spans="1:17" s="19" customFormat="1" ht="20.100000000000001" customHeight="1">
      <c r="A58" s="21"/>
      <c r="B58" s="474"/>
      <c r="C58" s="474"/>
      <c r="D58" s="474"/>
      <c r="E58" s="474"/>
      <c r="F58" s="474"/>
      <c r="G58" s="475"/>
      <c r="H58" s="475"/>
      <c r="I58" s="475"/>
      <c r="J58" s="475"/>
      <c r="K58" s="20"/>
      <c r="L58" s="476"/>
      <c r="M58" s="476"/>
      <c r="N58" s="477"/>
      <c r="O58" s="477"/>
      <c r="P58" s="478"/>
      <c r="Q58" s="478"/>
    </row>
    <row r="59" spans="1:17" s="19" customFormat="1" ht="20.100000000000001" customHeight="1">
      <c r="A59" s="21"/>
      <c r="B59" s="474"/>
      <c r="C59" s="474"/>
      <c r="D59" s="474"/>
      <c r="E59" s="474"/>
      <c r="F59" s="474"/>
      <c r="G59" s="475"/>
      <c r="H59" s="475"/>
      <c r="I59" s="475"/>
      <c r="J59" s="475"/>
      <c r="K59" s="20"/>
      <c r="L59" s="476"/>
      <c r="M59" s="476"/>
      <c r="N59" s="477"/>
      <c r="O59" s="477"/>
      <c r="P59" s="478"/>
      <c r="Q59" s="478"/>
    </row>
    <row r="60" spans="1:17" s="19" customFormat="1" ht="20.100000000000001" customHeight="1">
      <c r="A60" s="21"/>
      <c r="B60" s="474"/>
      <c r="C60" s="474"/>
      <c r="D60" s="474"/>
      <c r="E60" s="474"/>
      <c r="F60" s="474"/>
      <c r="G60" s="475"/>
      <c r="H60" s="475"/>
      <c r="I60" s="475"/>
      <c r="J60" s="475"/>
      <c r="K60" s="20"/>
      <c r="L60" s="476"/>
      <c r="M60" s="476"/>
      <c r="N60" s="477"/>
      <c r="O60" s="477"/>
      <c r="P60" s="478"/>
      <c r="Q60" s="478"/>
    </row>
    <row r="61" spans="1:17" s="19" customFormat="1" ht="20.100000000000001" customHeight="1">
      <c r="A61" s="21"/>
      <c r="B61" s="474"/>
      <c r="C61" s="474"/>
      <c r="D61" s="474"/>
      <c r="E61" s="474"/>
      <c r="F61" s="474"/>
      <c r="G61" s="475"/>
      <c r="H61" s="475"/>
      <c r="I61" s="475"/>
      <c r="J61" s="475"/>
      <c r="K61" s="20"/>
      <c r="L61" s="476"/>
      <c r="M61" s="476"/>
      <c r="N61" s="477"/>
      <c r="O61" s="477"/>
      <c r="P61" s="478"/>
      <c r="Q61" s="478"/>
    </row>
  </sheetData>
  <mergeCells count="88">
    <mergeCell ref="B60:F60"/>
    <mergeCell ref="G60:J60"/>
    <mergeCell ref="L60:M60"/>
    <mergeCell ref="N60:O60"/>
    <mergeCell ref="P60:Q60"/>
    <mergeCell ref="B59:F59"/>
    <mergeCell ref="G59:J59"/>
    <mergeCell ref="L59:M59"/>
    <mergeCell ref="N59:O59"/>
    <mergeCell ref="P59:Q59"/>
    <mergeCell ref="B61:F61"/>
    <mergeCell ref="G61:J61"/>
    <mergeCell ref="L61:M61"/>
    <mergeCell ref="N61:O61"/>
    <mergeCell ref="P61:Q61"/>
    <mergeCell ref="B58:F58"/>
    <mergeCell ref="G58:J58"/>
    <mergeCell ref="L58:M58"/>
    <mergeCell ref="N58:O58"/>
    <mergeCell ref="P58:Q58"/>
    <mergeCell ref="B57:F57"/>
    <mergeCell ref="G57:J57"/>
    <mergeCell ref="L57:M57"/>
    <mergeCell ref="N57:O57"/>
    <mergeCell ref="P57:Q57"/>
    <mergeCell ref="B56:F56"/>
    <mergeCell ref="G56:J56"/>
    <mergeCell ref="L56:M56"/>
    <mergeCell ref="N56:O56"/>
    <mergeCell ref="P56:Q56"/>
    <mergeCell ref="B14:F14"/>
    <mergeCell ref="G14:J14"/>
    <mergeCell ref="L14:M14"/>
    <mergeCell ref="N14:O14"/>
    <mergeCell ref="P14:Q14"/>
    <mergeCell ref="B13:F13"/>
    <mergeCell ref="G13:J13"/>
    <mergeCell ref="L13:M13"/>
    <mergeCell ref="N13:O13"/>
    <mergeCell ref="P13:Q13"/>
    <mergeCell ref="B12:F12"/>
    <mergeCell ref="G12:J12"/>
    <mergeCell ref="L12:M12"/>
    <mergeCell ref="N12:O12"/>
    <mergeCell ref="P12:Q12"/>
    <mergeCell ref="B11:F11"/>
    <mergeCell ref="G11:J11"/>
    <mergeCell ref="L11:M11"/>
    <mergeCell ref="N11:O11"/>
    <mergeCell ref="P11:Q11"/>
    <mergeCell ref="B10:F10"/>
    <mergeCell ref="G10:J10"/>
    <mergeCell ref="L10:M10"/>
    <mergeCell ref="N10:O10"/>
    <mergeCell ref="P10:Q10"/>
    <mergeCell ref="B9:F9"/>
    <mergeCell ref="G9:J9"/>
    <mergeCell ref="L9:M9"/>
    <mergeCell ref="N9:O9"/>
    <mergeCell ref="P9:Q9"/>
    <mergeCell ref="B8:F8"/>
    <mergeCell ref="G8:J8"/>
    <mergeCell ref="L8:M8"/>
    <mergeCell ref="N8:O8"/>
    <mergeCell ref="P8:Q8"/>
    <mergeCell ref="B7:F7"/>
    <mergeCell ref="G7:J7"/>
    <mergeCell ref="L7:M7"/>
    <mergeCell ref="N7:O7"/>
    <mergeCell ref="P7:Q7"/>
    <mergeCell ref="B6:F6"/>
    <mergeCell ref="G6:J6"/>
    <mergeCell ref="L6:M6"/>
    <mergeCell ref="N6:O6"/>
    <mergeCell ref="P6:Q6"/>
    <mergeCell ref="P3:Q4"/>
    <mergeCell ref="L4:M4"/>
    <mergeCell ref="A1:Q1"/>
    <mergeCell ref="B5:F5"/>
    <mergeCell ref="G5:J5"/>
    <mergeCell ref="L5:M5"/>
    <mergeCell ref="N5:O5"/>
    <mergeCell ref="P5:Q5"/>
    <mergeCell ref="A3:A4"/>
    <mergeCell ref="B3:F4"/>
    <mergeCell ref="G3:J4"/>
    <mergeCell ref="K3:M3"/>
    <mergeCell ref="N3:O4"/>
  </mergeCells>
  <phoneticPr fontId="1" type="noConversion"/>
  <pageMargins left="0.47244094488188981" right="0.4724409448818898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A35"/>
  <sheetViews>
    <sheetView showGridLines="0" zoomScale="85" zoomScaleNormal="85" workbookViewId="0">
      <selection activeCell="E10" sqref="E10"/>
    </sheetView>
  </sheetViews>
  <sheetFormatPr defaultColWidth="9" defaultRowHeight="16.5"/>
  <cols>
    <col min="1" max="1" width="1.5" style="54" customWidth="1"/>
    <col min="2" max="2" width="0.875" style="54" customWidth="1"/>
    <col min="3" max="3" width="15.125" style="54" customWidth="1"/>
    <col min="4" max="4" width="20.125" style="54" customWidth="1"/>
    <col min="5" max="5" width="16.75" style="54" bestFit="1" customWidth="1"/>
    <col min="6" max="7" width="14.625" style="54" bestFit="1" customWidth="1"/>
    <col min="8" max="8" width="13.625" style="54" bestFit="1" customWidth="1"/>
    <col min="9" max="9" width="12" style="54" customWidth="1"/>
    <col min="10" max="10" width="12.5" style="54" customWidth="1"/>
    <col min="11" max="11" width="13.125" style="54" customWidth="1"/>
    <col min="12" max="12" width="14.875" style="54" bestFit="1" customWidth="1"/>
    <col min="13" max="13" width="1.25" style="54" customWidth="1"/>
    <col min="14" max="14" width="7.375" style="54" customWidth="1"/>
    <col min="15" max="15" width="1.25" style="54" customWidth="1"/>
    <col min="16" max="16" width="11" style="54" customWidth="1"/>
    <col min="17" max="19" width="13.875" style="54" customWidth="1"/>
    <col min="20" max="20" width="15.25" style="54" customWidth="1"/>
    <col min="21" max="24" width="10.625" style="54" customWidth="1"/>
    <col min="25" max="25" width="1.25" style="54" customWidth="1"/>
    <col min="26" max="26" width="9" style="54"/>
    <col min="27" max="27" width="4" style="54" hidden="1" customWidth="1"/>
    <col min="28" max="16384" width="9" style="54"/>
  </cols>
  <sheetData>
    <row r="1" spans="1:27" ht="5.25" customHeight="1"/>
    <row r="2" spans="1:27" ht="39.75" customHeight="1">
      <c r="A2" s="490" t="s">
        <v>182</v>
      </c>
      <c r="B2" s="491"/>
      <c r="C2" s="491"/>
      <c r="D2" s="491"/>
      <c r="E2" s="491"/>
      <c r="F2" s="491"/>
      <c r="G2" s="491"/>
      <c r="H2" s="491"/>
      <c r="I2" s="491"/>
      <c r="J2" s="491"/>
      <c r="K2" s="491"/>
      <c r="L2" s="491"/>
      <c r="M2" s="491"/>
      <c r="AA2" s="82"/>
    </row>
    <row r="3" spans="1:27" ht="6" customHeight="1">
      <c r="A3" s="55"/>
      <c r="B3" s="55"/>
      <c r="C3" s="55"/>
      <c r="D3" s="55"/>
      <c r="E3" s="55"/>
      <c r="F3" s="55"/>
      <c r="G3" s="55"/>
      <c r="H3" s="55"/>
      <c r="I3" s="55"/>
      <c r="J3" s="55"/>
      <c r="K3" s="55"/>
      <c r="L3" s="55"/>
      <c r="M3" s="55"/>
      <c r="N3" s="55"/>
      <c r="AA3" s="55"/>
    </row>
    <row r="4" spans="1:27" ht="19.5" customHeight="1">
      <c r="A4" s="55"/>
      <c r="B4" s="55"/>
      <c r="C4" s="55"/>
      <c r="D4" s="55"/>
      <c r="E4" s="55"/>
      <c r="F4" s="55"/>
      <c r="G4" s="55"/>
      <c r="H4" s="55"/>
      <c r="I4" s="55"/>
      <c r="J4" s="55"/>
      <c r="K4" s="55"/>
      <c r="L4" s="55"/>
      <c r="M4" s="55"/>
      <c r="N4" s="55"/>
      <c r="AA4" s="55"/>
    </row>
    <row r="5" spans="1:27" s="56" customFormat="1" ht="6" customHeight="1" thickBot="1">
      <c r="C5" s="57"/>
      <c r="D5" s="57"/>
      <c r="P5" s="54"/>
    </row>
    <row r="6" spans="1:27" ht="6" customHeight="1" thickTop="1">
      <c r="B6" s="58"/>
      <c r="C6" s="59"/>
      <c r="D6" s="66"/>
      <c r="E6" s="59"/>
      <c r="F6" s="59"/>
      <c r="G6" s="59"/>
      <c r="H6" s="59"/>
      <c r="I6" s="59"/>
      <c r="J6" s="59"/>
      <c r="K6" s="59"/>
      <c r="L6" s="59"/>
      <c r="M6" s="60"/>
      <c r="N6" s="83"/>
      <c r="AA6" s="83"/>
    </row>
    <row r="7" spans="1:27" ht="7.5" customHeight="1">
      <c r="B7" s="61"/>
      <c r="M7" s="62"/>
      <c r="N7" s="83"/>
      <c r="AA7" s="83"/>
    </row>
    <row r="8" spans="1:27">
      <c r="B8" s="61"/>
      <c r="M8" s="62"/>
      <c r="N8" s="83"/>
      <c r="AA8" s="73" t="s">
        <v>185</v>
      </c>
    </row>
    <row r="9" spans="1:27" ht="20.25" customHeight="1">
      <c r="B9" s="61"/>
      <c r="C9" s="67" t="s">
        <v>166</v>
      </c>
      <c r="D9" s="67" t="s">
        <v>167</v>
      </c>
      <c r="E9" s="67" t="s">
        <v>168</v>
      </c>
      <c r="F9" s="67" t="s">
        <v>169</v>
      </c>
      <c r="G9" s="67" t="s">
        <v>170</v>
      </c>
      <c r="H9" s="67" t="s">
        <v>171</v>
      </c>
      <c r="I9" s="67" t="s">
        <v>172</v>
      </c>
      <c r="J9" s="67" t="s">
        <v>173</v>
      </c>
      <c r="K9" s="67" t="s">
        <v>174</v>
      </c>
      <c r="L9" s="67" t="s">
        <v>175</v>
      </c>
      <c r="M9" s="62"/>
      <c r="N9" s="83"/>
      <c r="P9" s="492" t="s">
        <v>183</v>
      </c>
      <c r="Q9" s="493"/>
      <c r="R9" s="493"/>
      <c r="S9" s="494"/>
      <c r="T9" s="495" t="s">
        <v>184</v>
      </c>
      <c r="U9" s="495"/>
      <c r="V9" s="495"/>
      <c r="W9" s="495"/>
      <c r="X9" s="495"/>
      <c r="AA9" s="83"/>
    </row>
    <row r="10" spans="1:27" ht="30" customHeight="1">
      <c r="B10" s="61"/>
      <c r="C10" s="68" t="str">
        <f>기본정보!$F$7</f>
        <v>홍길동</v>
      </c>
      <c r="D10" s="68" t="str">
        <f>과제정보!D34</f>
        <v>과제명을 선택하세요</v>
      </c>
      <c r="E10" s="69">
        <f>과제정보!P34</f>
        <v>1625000</v>
      </c>
      <c r="F10" s="107">
        <f>ROUND((IF(AND(기본정보!$F$32="Y",E10&lt;=6370000),(4.5%*E10),IF(기본정보!$F$32="N",0,286650)))+(IF(기본정보!G$32="Y",3.999,0)+IF(기본정보!$H$32="Y",1.75,0)+IF(기본정보!$J$32="Y",0.751,0))*E10/100,-1)</f>
        <v>178750</v>
      </c>
      <c r="G10" s="70">
        <f>IF(기본정보!$F$33="적립",ROUND((E10/12),-1),0)</f>
        <v>135420</v>
      </c>
      <c r="H10" s="70">
        <f>E10+F10+G10</f>
        <v>1939170</v>
      </c>
      <c r="I10" s="71">
        <f>IFERROR((DATEDIF(J10,K10,$AA$8))+1,"")</f>
        <v>11</v>
      </c>
      <c r="J10" s="86" t="str">
        <f>MID(과제정보!M34,1,4)&amp;"-"&amp;MID(과제정보!M34,5,2)&amp;"-"&amp;MID(과제정보!M34,7,2)</f>
        <v>2025-09-01</v>
      </c>
      <c r="K10" s="86" t="str">
        <f>MID(과제정보!O34,1,4)&amp;"-"&amp;MID(과제정보!O34,5,2)&amp;"-"&amp;MID(과제정보!O34,7,2)</f>
        <v>2026-07-31</v>
      </c>
      <c r="L10" s="72">
        <f>IFERROR(H10*I10,"")</f>
        <v>21330870</v>
      </c>
      <c r="M10" s="62"/>
      <c r="N10" s="83"/>
      <c r="P10" s="85" t="s">
        <v>177</v>
      </c>
      <c r="Q10" s="85" t="s">
        <v>178</v>
      </c>
      <c r="R10" s="85" t="s">
        <v>179</v>
      </c>
      <c r="S10" s="85" t="s">
        <v>180</v>
      </c>
      <c r="T10" s="85" t="s">
        <v>177</v>
      </c>
      <c r="U10" s="85" t="s">
        <v>178</v>
      </c>
      <c r="V10" s="85" t="s">
        <v>179</v>
      </c>
      <c r="W10" s="85" t="s">
        <v>181</v>
      </c>
      <c r="X10" s="85" t="s">
        <v>180</v>
      </c>
      <c r="Y10" s="84"/>
      <c r="AA10" s="83"/>
    </row>
    <row r="11" spans="1:27" ht="30" customHeight="1">
      <c r="B11" s="61"/>
      <c r="C11" s="68" t="str">
        <f>기본정보!$F$7</f>
        <v>홍길동</v>
      </c>
      <c r="D11" s="68" t="str">
        <f>과제정보!D35</f>
        <v>과제명을 선택하세요</v>
      </c>
      <c r="E11" s="69">
        <f>과제정보!P35</f>
        <v>7000000</v>
      </c>
      <c r="F11" s="107">
        <f>ROUND((IF(AND(기본정보!$F$32="Y",E11&lt;=6370000),(4.5%*E11),IF(기본정보!$F$32="N",0,286650)))+(IF(기본정보!G$32="Y",3.999,0)+IF(기본정보!$H$32="Y",1.75,0)+IF(기본정보!$J$32="Y",0.751,0))*E11/100,-1)</f>
        <v>741650</v>
      </c>
      <c r="G11" s="70">
        <f>IF(기본정보!$F$33="적립",ROUND((E11/12),-1),0)</f>
        <v>583330</v>
      </c>
      <c r="H11" s="70">
        <f t="shared" ref="H11:H24" si="0">E11+F11+G11</f>
        <v>8324980</v>
      </c>
      <c r="I11" s="71">
        <f t="shared" ref="I11:I24" si="1">IFERROR((DATEDIF(J11,K11,$AA$8))+1,"")</f>
        <v>1</v>
      </c>
      <c r="J11" s="86" t="str">
        <f>MID(과제정보!M35,1,4)&amp;"-"&amp;MID(과제정보!M35,5,2)&amp;"-"&amp;MID(과제정보!M35,7,2)</f>
        <v>2025-06-01</v>
      </c>
      <c r="K11" s="86" t="str">
        <f>MID(과제정보!O35,1,4)&amp;"-"&amp;MID(과제정보!O35,5,2)&amp;"-"&amp;MID(과제정보!O35,7,2)</f>
        <v>2025-06-30</v>
      </c>
      <c r="L11" s="72">
        <f t="shared" ref="L11:L24" si="2">IFERROR(H11*I11,"")</f>
        <v>8324980</v>
      </c>
      <c r="M11" s="62"/>
      <c r="N11" s="83"/>
      <c r="P11" s="77">
        <v>4.4999999999999998E-2</v>
      </c>
      <c r="Q11" s="78">
        <v>3.9989999999999998E-2</v>
      </c>
      <c r="R11" s="77">
        <v>8.9999999999999993E-3</v>
      </c>
      <c r="S11" s="77">
        <f>P11+R11+Q11</f>
        <v>9.398999999999999E-2</v>
      </c>
      <c r="T11" s="77">
        <f>P11</f>
        <v>4.4999999999999998E-2</v>
      </c>
      <c r="U11" s="78">
        <v>3.9989999999999998E-2</v>
      </c>
      <c r="V11" s="79">
        <v>1.7500000000000002E-2</v>
      </c>
      <c r="W11" s="80">
        <v>7.5100000000000002E-3</v>
      </c>
      <c r="X11" s="77">
        <f>T11+U11+V11+W11</f>
        <v>0.11</v>
      </c>
      <c r="AA11" s="83"/>
    </row>
    <row r="12" spans="1:27" ht="30" customHeight="1">
      <c r="B12" s="61"/>
      <c r="C12" s="68" t="str">
        <f>기본정보!$F$7</f>
        <v>홍길동</v>
      </c>
      <c r="D12" s="68" t="str">
        <f>과제정보!D36</f>
        <v>과제명을 선택하세요</v>
      </c>
      <c r="E12" s="69">
        <f>과제정보!P36</f>
        <v>7000000</v>
      </c>
      <c r="F12" s="107">
        <f>ROUND((IF(AND(기본정보!$F$32="Y",E12&lt;=6370000),(4.5%*E12),IF(기본정보!$F$32="N",0,286650)))+(IF(기본정보!G$32="Y",3.999,0)+IF(기본정보!$H$32="Y",1.75,0)+IF(기본정보!$J$32="Y",0.751,0))*E12/100,-1)</f>
        <v>741650</v>
      </c>
      <c r="G12" s="70">
        <f>IF(기본정보!$F$33="적립",ROUND((E12/12),-1),0)</f>
        <v>583330</v>
      </c>
      <c r="H12" s="70">
        <f t="shared" si="0"/>
        <v>8324980</v>
      </c>
      <c r="I12" s="71">
        <f t="shared" si="1"/>
        <v>2</v>
      </c>
      <c r="J12" s="86" t="str">
        <f>MID(과제정보!M36,1,4)&amp;"-"&amp;MID(과제정보!M36,5,2)&amp;"-"&amp;MID(과제정보!M36,7,2)</f>
        <v>2025-07-01</v>
      </c>
      <c r="K12" s="86" t="str">
        <f>MID(과제정보!O36,1,4)&amp;"-"&amp;MID(과제정보!O36,5,2)&amp;"-"&amp;MID(과제정보!O36,7,2)</f>
        <v>2025-08-31</v>
      </c>
      <c r="L12" s="72">
        <f t="shared" si="2"/>
        <v>16649960</v>
      </c>
      <c r="M12" s="62"/>
      <c r="N12" s="83"/>
      <c r="AA12" s="83"/>
    </row>
    <row r="13" spans="1:27" ht="30" customHeight="1">
      <c r="B13" s="61"/>
      <c r="C13" s="68" t="str">
        <f>기본정보!$F$7</f>
        <v>홍길동</v>
      </c>
      <c r="D13" s="68" t="str">
        <f>과제정보!D37</f>
        <v>과제명을 선택하세요</v>
      </c>
      <c r="E13" s="69">
        <f>과제정보!P37</f>
        <v>7000000</v>
      </c>
      <c r="F13" s="107">
        <f>ROUND((IF(AND(기본정보!$F$32="Y",E13&lt;=6370000),(4.5%*E13),IF(기본정보!$F$32="N",0,286650)))+(IF(기본정보!G$32="Y",3.999,0)+IF(기본정보!$H$32="Y",1.75,0)+IF(기본정보!$J$32="Y",0.751,0))*E13/100,-1)</f>
        <v>741650</v>
      </c>
      <c r="G13" s="70">
        <f>IF(기본정보!$F$33="적립",ROUND((E13/12),-1),0)</f>
        <v>583330</v>
      </c>
      <c r="H13" s="70">
        <f t="shared" si="0"/>
        <v>8324980</v>
      </c>
      <c r="I13" s="71">
        <f t="shared" si="1"/>
        <v>2</v>
      </c>
      <c r="J13" s="86" t="str">
        <f>MID(과제정보!M37,1,4)&amp;"-"&amp;MID(과제정보!M37,5,2)&amp;"-"&amp;MID(과제정보!M37,7,2)</f>
        <v>2025-09-01</v>
      </c>
      <c r="K13" s="86" t="str">
        <f>MID(과제정보!O37,1,4)&amp;"-"&amp;MID(과제정보!O37,5,2)&amp;"-"&amp;MID(과제정보!O37,7,2)</f>
        <v>2025-10-31</v>
      </c>
      <c r="L13" s="72">
        <f t="shared" si="2"/>
        <v>16649960</v>
      </c>
      <c r="M13" s="62"/>
      <c r="N13" s="83"/>
      <c r="AA13" s="83"/>
    </row>
    <row r="14" spans="1:27" ht="30" customHeight="1">
      <c r="B14" s="61"/>
      <c r="C14" s="68" t="str">
        <f>기본정보!$F$7</f>
        <v>홍길동</v>
      </c>
      <c r="D14" s="68" t="str">
        <f>과제정보!D38</f>
        <v>과제명을 선택하세요</v>
      </c>
      <c r="E14" s="69">
        <f>과제정보!P38</f>
        <v>7000000</v>
      </c>
      <c r="F14" s="107">
        <f>ROUND((IF(AND(기본정보!$F$32="Y",E14&lt;=6370000),(4.5%*E14),IF(기본정보!$F$32="N",0,286650)))+(IF(기본정보!G$32="Y",3.999,0)+IF(기본정보!$H$32="Y",1.75,0)+IF(기본정보!$J$32="Y",0.751,0))*E14/100,-1)</f>
        <v>741650</v>
      </c>
      <c r="G14" s="70">
        <f>IF(기본정보!$F$33="적립",ROUND((E14/12),-1),0)</f>
        <v>583330</v>
      </c>
      <c r="H14" s="70">
        <f t="shared" si="0"/>
        <v>8324980</v>
      </c>
      <c r="I14" s="71">
        <f t="shared" si="1"/>
        <v>2</v>
      </c>
      <c r="J14" s="86" t="str">
        <f>MID(과제정보!M38,1,4)&amp;"-"&amp;MID(과제정보!M38,5,2)&amp;"-"&amp;MID(과제정보!M38,7,2)</f>
        <v>2025-11-01</v>
      </c>
      <c r="K14" s="86" t="str">
        <f>MID(과제정보!O38,1,4)&amp;"-"&amp;MID(과제정보!O38,5,2)&amp;"-"&amp;MID(과제정보!O38,7,2)</f>
        <v>2025-12-31</v>
      </c>
      <c r="L14" s="72">
        <f t="shared" si="2"/>
        <v>16649960</v>
      </c>
      <c r="M14" s="62"/>
      <c r="N14" s="83"/>
      <c r="P14" s="496" t="s">
        <v>484</v>
      </c>
      <c r="Q14" s="496"/>
      <c r="R14" s="496"/>
      <c r="S14" s="496"/>
      <c r="T14" s="496"/>
      <c r="U14" s="496"/>
      <c r="V14" s="496"/>
      <c r="W14" s="496"/>
      <c r="X14" s="496"/>
      <c r="AA14" s="83"/>
    </row>
    <row r="15" spans="1:27" ht="30" customHeight="1">
      <c r="B15" s="61"/>
      <c r="C15" s="68" t="str">
        <f>기본정보!$F$7</f>
        <v>홍길동</v>
      </c>
      <c r="D15" s="68">
        <f>과제정보!D39</f>
        <v>0</v>
      </c>
      <c r="E15" s="69">
        <f>과제정보!P39</f>
        <v>0</v>
      </c>
      <c r="F15" s="107">
        <f>ROUND((IF(AND(기본정보!$F$32="Y",E15&lt;=6370000),(4.5%*E15),IF(기본정보!$F$32="N",0,286650)))+(IF(기본정보!G$32="Y",3.999,0)+IF(기본정보!$H$32="Y",1.75,0)+IF(기본정보!$J$32="Y",0.751,0))*E15/100,-1)</f>
        <v>0</v>
      </c>
      <c r="G15" s="70">
        <f>IF(기본정보!$F$33="적립",ROUND((E15/12),-1),0)</f>
        <v>0</v>
      </c>
      <c r="H15" s="70">
        <f t="shared" si="0"/>
        <v>0</v>
      </c>
      <c r="I15" s="71" t="str">
        <f t="shared" si="1"/>
        <v/>
      </c>
      <c r="J15" s="86" t="str">
        <f>MID(과제정보!M39,1,4)&amp;"-"&amp;MID(과제정보!M39,5,2)&amp;"-"&amp;MID(과제정보!M39,7,2)</f>
        <v>--</v>
      </c>
      <c r="K15" s="86" t="str">
        <f>MID(과제정보!O39,1,4)&amp;"-"&amp;MID(과제정보!O39,5,2)&amp;"-"&amp;MID(과제정보!O39,7,2)</f>
        <v>--</v>
      </c>
      <c r="L15" s="72" t="str">
        <f t="shared" si="2"/>
        <v/>
      </c>
      <c r="M15" s="62"/>
      <c r="N15" s="83"/>
      <c r="P15" s="496"/>
      <c r="Q15" s="496"/>
      <c r="R15" s="496"/>
      <c r="S15" s="496"/>
      <c r="T15" s="496"/>
      <c r="U15" s="496"/>
      <c r="V15" s="496"/>
      <c r="W15" s="496"/>
      <c r="X15" s="496"/>
      <c r="AA15" s="83"/>
    </row>
    <row r="16" spans="1:27" ht="30" customHeight="1">
      <c r="B16" s="61"/>
      <c r="C16" s="68" t="str">
        <f>기본정보!$F$7</f>
        <v>홍길동</v>
      </c>
      <c r="D16" s="68">
        <f>과제정보!D40</f>
        <v>0</v>
      </c>
      <c r="E16" s="69">
        <f>과제정보!P40</f>
        <v>0</v>
      </c>
      <c r="F16" s="107">
        <f>ROUND((IF(AND(기본정보!$F$32="Y",E16&lt;=6370000),(4.5%*E16),IF(기본정보!$F$32="N",0,286650)))+(IF(기본정보!G$32="Y",3.999,0)+IF(기본정보!$H$32="Y",1.75,0)+IF(기본정보!$J$32="Y",0.751,0))*E16/100,-1)</f>
        <v>0</v>
      </c>
      <c r="G16" s="70">
        <f>IF(기본정보!$F$33="적립",ROUND((E16/12),-1),0)</f>
        <v>0</v>
      </c>
      <c r="H16" s="70">
        <f t="shared" si="0"/>
        <v>0</v>
      </c>
      <c r="I16" s="71" t="str">
        <f t="shared" si="1"/>
        <v/>
      </c>
      <c r="J16" s="86" t="str">
        <f>MID(과제정보!M40,1,4)&amp;"-"&amp;MID(과제정보!M40,5,2)&amp;"-"&amp;MID(과제정보!M40,7,2)</f>
        <v>--</v>
      </c>
      <c r="K16" s="86" t="str">
        <f>MID(과제정보!O40,1,4)&amp;"-"&amp;MID(과제정보!O40,5,2)&amp;"-"&amp;MID(과제정보!O40,7,2)</f>
        <v>--</v>
      </c>
      <c r="L16" s="72" t="str">
        <f t="shared" si="2"/>
        <v/>
      </c>
      <c r="M16" s="62"/>
      <c r="N16" s="83"/>
      <c r="P16" s="496"/>
      <c r="Q16" s="496"/>
      <c r="R16" s="496"/>
      <c r="S16" s="496"/>
      <c r="T16" s="496"/>
      <c r="U16" s="496"/>
      <c r="V16" s="496"/>
      <c r="W16" s="496"/>
      <c r="X16" s="496"/>
      <c r="AA16" s="83"/>
    </row>
    <row r="17" spans="2:27" ht="30" customHeight="1">
      <c r="B17" s="61"/>
      <c r="C17" s="68" t="str">
        <f>기본정보!$F$7</f>
        <v>홍길동</v>
      </c>
      <c r="D17" s="68">
        <f>과제정보!D41</f>
        <v>0</v>
      </c>
      <c r="E17" s="69">
        <f>과제정보!P41</f>
        <v>0</v>
      </c>
      <c r="F17" s="107">
        <f>ROUND((IF(AND(기본정보!$F$32="Y",E17&lt;=6370000),(4.5%*E17),IF(기본정보!$F$32="N",0,286650)))+(IF(기본정보!G$32="Y",3.999,0)+IF(기본정보!$H$32="Y",1.75,0)+IF(기본정보!$J$32="Y",0.751,0))*E17/100,-1)</f>
        <v>0</v>
      </c>
      <c r="G17" s="70">
        <f>IF(기본정보!$F$33="적립",ROUND((E17/12),-1),0)</f>
        <v>0</v>
      </c>
      <c r="H17" s="70">
        <f t="shared" si="0"/>
        <v>0</v>
      </c>
      <c r="I17" s="71" t="str">
        <f t="shared" si="1"/>
        <v/>
      </c>
      <c r="J17" s="86" t="str">
        <f>MID(과제정보!M41,1,4)&amp;"-"&amp;MID(과제정보!M41,5,2)&amp;"-"&amp;MID(과제정보!M41,7,2)</f>
        <v>--</v>
      </c>
      <c r="K17" s="86" t="str">
        <f>MID(과제정보!O41,1,4)&amp;"-"&amp;MID(과제정보!O41,5,2)&amp;"-"&amp;MID(과제정보!O41,7,2)</f>
        <v>--</v>
      </c>
      <c r="L17" s="72" t="str">
        <f t="shared" si="2"/>
        <v/>
      </c>
      <c r="M17" s="62"/>
      <c r="N17" s="83"/>
      <c r="P17" s="496"/>
      <c r="Q17" s="496"/>
      <c r="R17" s="496"/>
      <c r="S17" s="496"/>
      <c r="T17" s="496"/>
      <c r="U17" s="496"/>
      <c r="V17" s="496"/>
      <c r="W17" s="496"/>
      <c r="X17" s="496"/>
      <c r="AA17" s="83"/>
    </row>
    <row r="18" spans="2:27" ht="30" customHeight="1">
      <c r="B18" s="61"/>
      <c r="C18" s="68" t="str">
        <f>기본정보!$F$7</f>
        <v>홍길동</v>
      </c>
      <c r="D18" s="68">
        <f>과제정보!D42</f>
        <v>0</v>
      </c>
      <c r="E18" s="69">
        <f>과제정보!P42</f>
        <v>0</v>
      </c>
      <c r="F18" s="107">
        <f>ROUND((IF(AND(기본정보!$F$32="Y",E18&lt;=6370000),(4.5%*E18),IF(기본정보!$F$32="N",0,286650)))+(IF(기본정보!G$32="Y",3.999,0)+IF(기본정보!$H$32="Y",1.75,0)+IF(기본정보!$J$32="Y",0.751,0))*E18/100,-1)</f>
        <v>0</v>
      </c>
      <c r="G18" s="70">
        <f>IF(기본정보!$F$33="적립",ROUND((E18/12),-1),0)</f>
        <v>0</v>
      </c>
      <c r="H18" s="70">
        <f t="shared" si="0"/>
        <v>0</v>
      </c>
      <c r="I18" s="71" t="str">
        <f t="shared" si="1"/>
        <v/>
      </c>
      <c r="J18" s="86" t="str">
        <f>MID(과제정보!M42,1,4)&amp;"-"&amp;MID(과제정보!M42,5,2)&amp;"-"&amp;MID(과제정보!M42,7,2)</f>
        <v>--</v>
      </c>
      <c r="K18" s="86" t="str">
        <f>MID(과제정보!O42,1,4)&amp;"-"&amp;MID(과제정보!O42,5,2)&amp;"-"&amp;MID(과제정보!O42,7,2)</f>
        <v>--</v>
      </c>
      <c r="L18" s="72" t="str">
        <f t="shared" si="2"/>
        <v/>
      </c>
      <c r="M18" s="62"/>
      <c r="N18" s="83"/>
      <c r="P18" s="189"/>
      <c r="Q18" s="190"/>
      <c r="R18"/>
      <c r="S18"/>
      <c r="T18"/>
      <c r="AA18" s="83"/>
    </row>
    <row r="19" spans="2:27" ht="30" customHeight="1">
      <c r="B19" s="61"/>
      <c r="C19" s="68" t="str">
        <f>기본정보!$F$7</f>
        <v>홍길동</v>
      </c>
      <c r="D19" s="68">
        <f>과제정보!D43</f>
        <v>0</v>
      </c>
      <c r="E19" s="69">
        <f>과제정보!P43</f>
        <v>0</v>
      </c>
      <c r="F19" s="107">
        <f>ROUND((IF(AND(기본정보!$F$32="Y",E19&lt;=6370000),(4.5%*E19),IF(기본정보!$F$32="N",0,286650)))+(IF(기본정보!G$32="Y",3.999,0)+IF(기본정보!$H$32="Y",1.75,0)+IF(기본정보!$J$32="Y",0.751,0))*E19/100,-1)</f>
        <v>0</v>
      </c>
      <c r="G19" s="70">
        <f>IF(기본정보!$F$33="적립",ROUND((E19/12),-1),0)</f>
        <v>0</v>
      </c>
      <c r="H19" s="70">
        <f t="shared" si="0"/>
        <v>0</v>
      </c>
      <c r="I19" s="71" t="str">
        <f t="shared" si="1"/>
        <v/>
      </c>
      <c r="J19" s="86" t="str">
        <f>MID(과제정보!M43,1,4)&amp;"-"&amp;MID(과제정보!M43,5,2)&amp;"-"&amp;MID(과제정보!M43,7,2)</f>
        <v>--</v>
      </c>
      <c r="K19" s="86" t="str">
        <f>MID(과제정보!O43,1,4)&amp;"-"&amp;MID(과제정보!O43,5,2)&amp;"-"&amp;MID(과제정보!O43,7,2)</f>
        <v>--</v>
      </c>
      <c r="L19" s="72" t="str">
        <f t="shared" si="2"/>
        <v/>
      </c>
      <c r="M19" s="62"/>
      <c r="N19" s="83"/>
      <c r="P19"/>
      <c r="Q19"/>
      <c r="R19"/>
      <c r="S19"/>
      <c r="AA19" s="83"/>
    </row>
    <row r="20" spans="2:27" ht="30" customHeight="1">
      <c r="B20" s="61"/>
      <c r="C20" s="68" t="str">
        <f>기본정보!$F$7</f>
        <v>홍길동</v>
      </c>
      <c r="D20" s="68">
        <f>과제정보!D44</f>
        <v>0</v>
      </c>
      <c r="E20" s="69">
        <f>과제정보!P44</f>
        <v>0</v>
      </c>
      <c r="F20" s="107">
        <f>ROUND((IF(AND(기본정보!$F$32="Y",E20&lt;=6370000),(4.5%*E20),IF(기본정보!$F$32="N",0,286650)))+(IF(기본정보!G$32="Y",3.999,0)+IF(기본정보!$H$32="Y",1.75,0)+IF(기본정보!$J$32="Y",0.751,0))*E20/100,-1)</f>
        <v>0</v>
      </c>
      <c r="G20" s="70">
        <f>IF(기본정보!$F$33="적립",ROUND((E20/12),-1),0)</f>
        <v>0</v>
      </c>
      <c r="H20" s="70">
        <f t="shared" si="0"/>
        <v>0</v>
      </c>
      <c r="I20" s="71" t="str">
        <f t="shared" si="1"/>
        <v/>
      </c>
      <c r="J20" s="86" t="str">
        <f>MID(과제정보!M44,1,4)&amp;"-"&amp;MID(과제정보!M44,5,2)&amp;"-"&amp;MID(과제정보!M44,7,2)</f>
        <v>--</v>
      </c>
      <c r="K20" s="86" t="str">
        <f>MID(과제정보!O44,1,4)&amp;"-"&amp;MID(과제정보!O44,5,2)&amp;"-"&amp;MID(과제정보!O44,7,2)</f>
        <v>--</v>
      </c>
      <c r="L20" s="72" t="str">
        <f t="shared" si="2"/>
        <v/>
      </c>
      <c r="M20" s="62"/>
      <c r="N20" s="83"/>
      <c r="P20"/>
      <c r="Q20"/>
      <c r="R20"/>
      <c r="S20"/>
      <c r="AA20" s="83"/>
    </row>
    <row r="21" spans="2:27" ht="30" customHeight="1">
      <c r="B21" s="61"/>
      <c r="C21" s="68" t="str">
        <f>기본정보!$F$7</f>
        <v>홍길동</v>
      </c>
      <c r="D21" s="68">
        <f>과제정보!D45</f>
        <v>0</v>
      </c>
      <c r="E21" s="69">
        <f>과제정보!P45</f>
        <v>0</v>
      </c>
      <c r="F21" s="107">
        <f>ROUND((IF(AND(기본정보!$F$32="Y",E21&lt;=6370000),(4.5%*E21),IF(기본정보!$F$32="N",0,286650)))+(IF(기본정보!G$32="Y",3.999,0)+IF(기본정보!$H$32="Y",1.75,0)+IF(기본정보!$J$32="Y",0.751,0))*E21/100,-1)</f>
        <v>0</v>
      </c>
      <c r="G21" s="70">
        <f>IF(기본정보!$F$33="적립",ROUND((E21/12),-1),0)</f>
        <v>0</v>
      </c>
      <c r="H21" s="70">
        <f t="shared" si="0"/>
        <v>0</v>
      </c>
      <c r="I21" s="71" t="str">
        <f t="shared" si="1"/>
        <v/>
      </c>
      <c r="J21" s="86" t="str">
        <f>MID(과제정보!M45,1,4)&amp;"-"&amp;MID(과제정보!M45,5,2)&amp;"-"&amp;MID(과제정보!M45,7,2)</f>
        <v>--</v>
      </c>
      <c r="K21" s="86" t="str">
        <f>MID(과제정보!O45,1,4)&amp;"-"&amp;MID(과제정보!O45,5,2)&amp;"-"&amp;MID(과제정보!O45,7,2)</f>
        <v>--</v>
      </c>
      <c r="L21" s="72" t="str">
        <f t="shared" si="2"/>
        <v/>
      </c>
      <c r="M21" s="62"/>
      <c r="N21" s="83"/>
      <c r="P21"/>
      <c r="Q21"/>
      <c r="R21"/>
      <c r="S21"/>
      <c r="AA21" s="83"/>
    </row>
    <row r="22" spans="2:27" ht="30" customHeight="1">
      <c r="B22" s="61"/>
      <c r="C22" s="68" t="str">
        <f>기본정보!$F$7</f>
        <v>홍길동</v>
      </c>
      <c r="D22" s="68">
        <f>과제정보!D46</f>
        <v>0</v>
      </c>
      <c r="E22" s="69">
        <f>과제정보!P46</f>
        <v>0</v>
      </c>
      <c r="F22" s="107">
        <f>ROUND((IF(AND(기본정보!$F$32="Y",E22&lt;=6370000),(4.5%*E22),IF(기본정보!$F$32="N",0,286650)))+(IF(기본정보!G$32="Y",3.999,0)+IF(기본정보!$H$32="Y",1.75,0)+IF(기본정보!$J$32="Y",0.751,0))*E22/100,-1)</f>
        <v>0</v>
      </c>
      <c r="G22" s="70">
        <f>IF(기본정보!$F$33="적립",ROUND((E22/12),-1),0)</f>
        <v>0</v>
      </c>
      <c r="H22" s="70">
        <f t="shared" si="0"/>
        <v>0</v>
      </c>
      <c r="I22" s="71" t="str">
        <f t="shared" si="1"/>
        <v/>
      </c>
      <c r="J22" s="86" t="str">
        <f>MID(과제정보!M46,1,4)&amp;"-"&amp;MID(과제정보!M46,5,2)&amp;"-"&amp;MID(과제정보!M46,7,2)</f>
        <v>--</v>
      </c>
      <c r="K22" s="86" t="str">
        <f>MID(과제정보!O46,1,4)&amp;"-"&amp;MID(과제정보!O46,5,2)&amp;"-"&amp;MID(과제정보!O46,7,2)</f>
        <v>--</v>
      </c>
      <c r="L22" s="72" t="str">
        <f t="shared" si="2"/>
        <v/>
      </c>
      <c r="M22" s="62"/>
      <c r="N22" s="83"/>
      <c r="P22"/>
      <c r="Q22"/>
      <c r="R22"/>
      <c r="AA22" s="83"/>
    </row>
    <row r="23" spans="2:27" ht="30" customHeight="1">
      <c r="B23" s="61"/>
      <c r="C23" s="68" t="str">
        <f>기본정보!$F$7</f>
        <v>홍길동</v>
      </c>
      <c r="D23" s="68">
        <f>과제정보!D47</f>
        <v>0</v>
      </c>
      <c r="E23" s="69">
        <f>과제정보!P47</f>
        <v>0</v>
      </c>
      <c r="F23" s="107">
        <f>ROUND((IF(AND(기본정보!$F$32="Y",E23&lt;=6370000),(4.5%*E23),IF(기본정보!$F$32="N",0,286650)))+(IF(기본정보!G$32="Y",3.999,0)+IF(기본정보!$H$32="Y",1.75,0)+IF(기본정보!$J$32="Y",0.751,0))*E23/100,-1)</f>
        <v>0</v>
      </c>
      <c r="G23" s="70">
        <f>IF(기본정보!$F$33="적립",ROUND((E23/12),-1),0)</f>
        <v>0</v>
      </c>
      <c r="H23" s="70">
        <f t="shared" si="0"/>
        <v>0</v>
      </c>
      <c r="I23" s="71" t="str">
        <f t="shared" si="1"/>
        <v/>
      </c>
      <c r="J23" s="86" t="str">
        <f>MID(과제정보!M47,1,4)&amp;"-"&amp;MID(과제정보!M47,5,2)&amp;"-"&amp;MID(과제정보!M47,7,2)</f>
        <v>--</v>
      </c>
      <c r="K23" s="86" t="str">
        <f>MID(과제정보!O47,1,4)&amp;"-"&amp;MID(과제정보!O47,5,2)&amp;"-"&amp;MID(과제정보!O47,7,2)</f>
        <v>--</v>
      </c>
      <c r="L23" s="72" t="str">
        <f t="shared" si="2"/>
        <v/>
      </c>
      <c r="M23" s="62"/>
      <c r="N23" s="83"/>
      <c r="P23"/>
      <c r="Q23"/>
      <c r="R23"/>
      <c r="AA23" s="83"/>
    </row>
    <row r="24" spans="2:27" ht="30" customHeight="1">
      <c r="B24" s="61"/>
      <c r="C24" s="68" t="str">
        <f>기본정보!$F$7</f>
        <v>홍길동</v>
      </c>
      <c r="D24" s="68">
        <f>과제정보!D48</f>
        <v>0</v>
      </c>
      <c r="E24" s="69">
        <f>과제정보!P48</f>
        <v>0</v>
      </c>
      <c r="F24" s="107">
        <f>ROUND((IF(AND(기본정보!$F$32="Y",E24&lt;=6370000),(4.5%*E24),IF(기본정보!$F$32="N",0,286650)))+(IF(기본정보!G$32="Y",3.999,0)+IF(기본정보!$H$32="Y",1.75,0)+IF(기본정보!$J$32="Y",0.751,0))*E24/100,-1)</f>
        <v>0</v>
      </c>
      <c r="G24" s="70">
        <f>IF(기본정보!$F$33="적립",ROUND((E24/12),-1),0)</f>
        <v>0</v>
      </c>
      <c r="H24" s="70">
        <f t="shared" si="0"/>
        <v>0</v>
      </c>
      <c r="I24" s="71" t="str">
        <f t="shared" si="1"/>
        <v/>
      </c>
      <c r="J24" s="86" t="str">
        <f>MID(과제정보!M48,1,4)&amp;"-"&amp;MID(과제정보!M48,5,2)&amp;"-"&amp;MID(과제정보!M48,7,2)</f>
        <v>--</v>
      </c>
      <c r="K24" s="86" t="str">
        <f>MID(과제정보!O48,1,4)&amp;"-"&amp;MID(과제정보!O48,5,2)&amp;"-"&amp;MID(과제정보!O48,7,2)</f>
        <v>--</v>
      </c>
      <c r="L24" s="72" t="str">
        <f t="shared" si="2"/>
        <v/>
      </c>
      <c r="M24" s="62"/>
      <c r="N24" s="83"/>
      <c r="P24"/>
      <c r="Q24"/>
      <c r="R24"/>
      <c r="AA24" s="83"/>
    </row>
    <row r="25" spans="2:27" ht="30" customHeight="1">
      <c r="B25" s="61"/>
      <c r="C25" s="188" t="s">
        <v>176</v>
      </c>
      <c r="D25" s="74"/>
      <c r="E25" s="74"/>
      <c r="F25" s="74">
        <f>SUM(F10:F24)</f>
        <v>3145350</v>
      </c>
      <c r="G25" s="74">
        <f>SUM(G10:G24)</f>
        <v>2468740</v>
      </c>
      <c r="H25" s="74">
        <f>SUM(H10:H24)</f>
        <v>35239090</v>
      </c>
      <c r="I25" s="75"/>
      <c r="J25" s="75"/>
      <c r="K25" s="75"/>
      <c r="L25" s="76">
        <f>SUM(L10:L24)</f>
        <v>79605730</v>
      </c>
      <c r="M25" s="62"/>
      <c r="N25" s="83"/>
      <c r="P25"/>
      <c r="Q25"/>
      <c r="R25"/>
      <c r="AA25" s="83"/>
    </row>
    <row r="26" spans="2:27" ht="30" customHeight="1" thickBot="1">
      <c r="B26" s="63"/>
      <c r="C26" s="64"/>
      <c r="D26" s="64"/>
      <c r="E26" s="64"/>
      <c r="F26" s="64"/>
      <c r="G26" s="64"/>
      <c r="H26" s="64"/>
      <c r="I26" s="64"/>
      <c r="J26" s="64"/>
      <c r="K26" s="64"/>
      <c r="L26" s="64"/>
      <c r="M26" s="65"/>
      <c r="N26" s="83"/>
      <c r="P26"/>
      <c r="Q26"/>
      <c r="R26"/>
      <c r="AA26" s="83"/>
    </row>
    <row r="27" spans="2:27" ht="30" customHeight="1" thickTop="1">
      <c r="P27"/>
      <c r="Q27"/>
      <c r="R27"/>
    </row>
    <row r="28" spans="2:27" ht="30" customHeight="1">
      <c r="C28" s="81"/>
      <c r="D28" s="81"/>
      <c r="E28" s="81"/>
      <c r="F28" s="81"/>
      <c r="G28" s="81"/>
      <c r="H28" s="81"/>
      <c r="P28"/>
      <c r="Q28"/>
      <c r="R28"/>
    </row>
    <row r="29" spans="2:27" ht="30" customHeight="1">
      <c r="P29"/>
      <c r="Q29"/>
      <c r="R29"/>
    </row>
    <row r="30" spans="2:27" ht="30" customHeight="1">
      <c r="P30"/>
      <c r="Q30"/>
      <c r="R30"/>
    </row>
    <row r="31" spans="2:27" ht="30" customHeight="1">
      <c r="P31"/>
      <c r="Q31"/>
      <c r="R31"/>
    </row>
    <row r="32" spans="2:27" ht="30" customHeight="1"/>
    <row r="33" ht="30" customHeight="1"/>
    <row r="34" ht="30" customHeight="1"/>
    <row r="35" ht="30" customHeight="1"/>
  </sheetData>
  <sheetProtection selectLockedCells="1"/>
  <mergeCells count="4">
    <mergeCell ref="A2:M2"/>
    <mergeCell ref="P9:S9"/>
    <mergeCell ref="T9:X9"/>
    <mergeCell ref="P14:X17"/>
  </mergeCells>
  <phoneticPr fontId="1" type="noConversion"/>
  <conditionalFormatting sqref="D25">
    <cfRule type="expression" dxfId="4" priority="12">
      <formula>IF(#REF!&gt;100%,1,0)</formula>
    </cfRule>
  </conditionalFormatting>
  <conditionalFormatting sqref="D25">
    <cfRule type="cellIs" dxfId="3" priority="10" operator="greaterThan">
      <formula>1</formula>
    </cfRule>
    <cfRule type="cellIs" dxfId="2" priority="11" operator="greaterThan">
      <formula>100</formula>
    </cfRule>
  </conditionalFormatting>
  <conditionalFormatting sqref="C10:D24">
    <cfRule type="expression" dxfId="1" priority="16">
      <formula>IF(#REF!&gt;100%,1,0)</formula>
    </cfRule>
    <cfRule type="expression" priority="17">
      <formula>IF(#REF!&gt;100%,1,0)</formula>
    </cfRule>
    <cfRule type="expression" dxfId="0" priority="18">
      <formula>IF(#REF!&gt;100%,1,0)</formula>
    </cfRule>
  </conditionalFormatting>
  <pageMargins left="0.31496062992125984" right="0.31496062992125984" top="0.35433070866141736" bottom="0.35433070866141736" header="0.31496062992125984" footer="0.31496062992125984"/>
  <pageSetup paperSize="9"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R31"/>
  <sheetViews>
    <sheetView showGridLines="0" zoomScale="85" zoomScaleNormal="85" workbookViewId="0">
      <selection activeCell="J30" sqref="J30"/>
    </sheetView>
  </sheetViews>
  <sheetFormatPr defaultColWidth="9" defaultRowHeight="16.5"/>
  <cols>
    <col min="1" max="1" width="1.5" style="54" customWidth="1"/>
    <col min="2" max="2" width="0.875" style="54" customWidth="1"/>
    <col min="3" max="3" width="16.75" style="54" bestFit="1" customWidth="1"/>
    <col min="4" max="5" width="14.625" style="54" bestFit="1" customWidth="1"/>
    <col min="6" max="6" width="13.625" style="54" bestFit="1" customWidth="1"/>
    <col min="7" max="7" width="12" style="54" customWidth="1"/>
    <col min="8" max="8" width="16.625" style="54" bestFit="1" customWidth="1"/>
    <col min="9" max="9" width="1.25" style="54" customWidth="1"/>
    <col min="10" max="10" width="7.375" style="54" customWidth="1"/>
    <col min="11" max="11" width="1.25" style="54" customWidth="1"/>
    <col min="12" max="12" width="10.375" style="54" bestFit="1" customWidth="1"/>
    <col min="13" max="13" width="14.25" style="54" bestFit="1" customWidth="1"/>
    <col min="14" max="14" width="9" style="54" hidden="1" customWidth="1"/>
    <col min="15" max="16" width="12.625" style="54" bestFit="1" customWidth="1"/>
    <col min="17" max="17" width="15.875" style="54" customWidth="1"/>
    <col min="18" max="18" width="18.25" style="54" customWidth="1"/>
    <col min="19" max="16384" width="9" style="54"/>
  </cols>
  <sheetData>
    <row r="2" spans="1:18" ht="5.25" customHeight="1" thickBot="1"/>
    <row r="3" spans="1:18" ht="30.75" customHeight="1" thickBot="1">
      <c r="B3" s="503" t="s">
        <v>435</v>
      </c>
      <c r="C3" s="504"/>
      <c r="D3" s="504"/>
      <c r="E3" s="504"/>
      <c r="F3" s="504"/>
      <c r="G3" s="504"/>
      <c r="H3" s="504"/>
      <c r="I3" s="505"/>
    </row>
    <row r="4" spans="1:18" ht="27.75" customHeight="1" thickBot="1">
      <c r="A4" s="214"/>
      <c r="B4" s="214"/>
      <c r="C4" s="214"/>
      <c r="D4" s="214"/>
      <c r="E4" s="214"/>
      <c r="F4" s="214"/>
      <c r="G4" s="214"/>
      <c r="H4" s="214"/>
      <c r="I4" s="214"/>
      <c r="J4" s="214"/>
    </row>
    <row r="5" spans="1:18" ht="9.9499999999999993" customHeight="1">
      <c r="A5" s="214"/>
      <c r="B5" s="214"/>
      <c r="C5" s="248"/>
      <c r="D5" s="249"/>
      <c r="E5" s="249"/>
      <c r="F5" s="249"/>
      <c r="G5" s="249"/>
      <c r="H5" s="249"/>
      <c r="I5" s="250"/>
      <c r="J5" s="214"/>
    </row>
    <row r="6" spans="1:18" ht="20.100000000000001" customHeight="1">
      <c r="A6" s="214"/>
      <c r="B6" s="214"/>
      <c r="C6" s="499" t="s">
        <v>439</v>
      </c>
      <c r="D6" s="500"/>
      <c r="E6" s="500"/>
      <c r="F6" s="500"/>
      <c r="G6" s="500"/>
      <c r="H6" s="500"/>
      <c r="I6" s="251"/>
      <c r="J6" s="214"/>
    </row>
    <row r="7" spans="1:18" ht="46.5" customHeight="1" thickBot="1">
      <c r="A7" s="214"/>
      <c r="B7" s="214"/>
      <c r="C7" s="501" t="s">
        <v>438</v>
      </c>
      <c r="D7" s="502"/>
      <c r="E7" s="502"/>
      <c r="F7" s="502"/>
      <c r="G7" s="502"/>
      <c r="H7" s="502"/>
      <c r="I7" s="252"/>
      <c r="J7" s="247"/>
      <c r="R7" s="73"/>
    </row>
    <row r="8" spans="1:18" ht="15" customHeight="1">
      <c r="A8" s="214"/>
      <c r="B8" s="214"/>
      <c r="C8" s="214"/>
      <c r="D8" s="214"/>
      <c r="E8" s="214"/>
      <c r="F8" s="214"/>
      <c r="G8" s="214"/>
      <c r="H8" s="214"/>
      <c r="I8" s="214"/>
      <c r="J8" s="214"/>
    </row>
    <row r="9" spans="1:18" s="56" customFormat="1" ht="6" customHeight="1" thickBot="1">
      <c r="P9" s="54"/>
      <c r="Q9" s="54"/>
    </row>
    <row r="10" spans="1:18" ht="6" customHeight="1" thickTop="1">
      <c r="B10" s="58"/>
      <c r="C10" s="59"/>
      <c r="D10" s="59"/>
      <c r="E10" s="59"/>
      <c r="F10" s="59"/>
      <c r="G10" s="59"/>
      <c r="H10" s="59"/>
      <c r="I10" s="60"/>
      <c r="J10" s="83"/>
    </row>
    <row r="11" spans="1:18" ht="7.5" customHeight="1">
      <c r="B11" s="61"/>
      <c r="I11" s="62"/>
      <c r="J11" s="83"/>
    </row>
    <row r="12" spans="1:18" ht="7.5" customHeight="1">
      <c r="B12" s="61"/>
      <c r="I12" s="62"/>
      <c r="J12" s="83"/>
    </row>
    <row r="13" spans="1:18" ht="20.100000000000001" customHeight="1">
      <c r="B13" s="61"/>
      <c r="C13" s="242" t="s">
        <v>447</v>
      </c>
      <c r="D13" s="253">
        <v>50000000</v>
      </c>
      <c r="F13" s="247"/>
      <c r="G13" s="247"/>
      <c r="H13" s="247"/>
      <c r="I13" s="62"/>
      <c r="J13" s="83"/>
      <c r="R13" s="73"/>
    </row>
    <row r="14" spans="1:18" ht="20.100000000000001" customHeight="1">
      <c r="B14" s="61"/>
      <c r="C14" s="242" t="s">
        <v>448</v>
      </c>
      <c r="D14" s="241">
        <v>12</v>
      </c>
      <c r="E14" s="497"/>
      <c r="F14" s="498"/>
      <c r="G14" s="498"/>
      <c r="H14" s="498"/>
      <c r="I14" s="62"/>
      <c r="J14" s="83"/>
    </row>
    <row r="15" spans="1:18" ht="20.100000000000001" customHeight="1">
      <c r="B15" s="61"/>
      <c r="C15" s="242" t="s">
        <v>444</v>
      </c>
      <c r="D15" s="241" t="s">
        <v>479</v>
      </c>
      <c r="E15" s="497" t="s">
        <v>452</v>
      </c>
      <c r="F15" s="498"/>
      <c r="G15" s="498"/>
      <c r="H15" s="498"/>
      <c r="I15" s="62"/>
      <c r="J15" s="83"/>
    </row>
    <row r="16" spans="1:18" ht="20.100000000000001" customHeight="1">
      <c r="B16" s="61"/>
      <c r="C16" s="242" t="s">
        <v>443</v>
      </c>
      <c r="D16" s="241" t="s">
        <v>442</v>
      </c>
      <c r="E16" s="497" t="s">
        <v>453</v>
      </c>
      <c r="F16" s="498"/>
      <c r="G16" s="498"/>
      <c r="H16" s="498"/>
      <c r="I16" s="62"/>
      <c r="J16" s="83"/>
      <c r="N16" s="54">
        <f>IF(D16="N",1.75,0)</f>
        <v>1.75</v>
      </c>
    </row>
    <row r="17" spans="2:17" ht="20.100000000000001" customHeight="1">
      <c r="B17" s="61"/>
      <c r="C17" s="242" t="s">
        <v>485</v>
      </c>
      <c r="D17" s="241" t="s">
        <v>442</v>
      </c>
      <c r="E17" s="263"/>
      <c r="F17" s="262"/>
      <c r="G17" s="262"/>
      <c r="H17" s="262"/>
      <c r="I17" s="62"/>
      <c r="J17" s="83"/>
      <c r="N17" s="54">
        <f>IF(AND(D15="15시간이상",D17="N"),4.5,0)</f>
        <v>4.5</v>
      </c>
    </row>
    <row r="18" spans="2:17" ht="20.100000000000001" customHeight="1">
      <c r="B18" s="61"/>
      <c r="C18" s="242" t="s">
        <v>486</v>
      </c>
      <c r="D18" s="241" t="s">
        <v>442</v>
      </c>
      <c r="E18" s="263"/>
      <c r="F18" s="262"/>
      <c r="G18" s="262"/>
      <c r="H18" s="262"/>
      <c r="I18" s="62"/>
      <c r="J18" s="83"/>
      <c r="N18" s="54">
        <f>IF(D18="N",0,-0.9)</f>
        <v>0</v>
      </c>
    </row>
    <row r="19" spans="2:17" ht="20.100000000000001" hidden="1" customHeight="1">
      <c r="B19" s="61"/>
      <c r="C19" s="242" t="s">
        <v>449</v>
      </c>
      <c r="D19" s="241">
        <f>D20+D21</f>
        <v>19.333300000000001</v>
      </c>
      <c r="F19" s="247"/>
      <c r="G19" s="247"/>
      <c r="H19" s="247"/>
      <c r="I19" s="62"/>
      <c r="J19" s="83"/>
    </row>
    <row r="20" spans="2:17" ht="20.100000000000001" hidden="1" customHeight="1">
      <c r="B20" s="61"/>
      <c r="C20" s="242" t="s">
        <v>450</v>
      </c>
      <c r="D20" s="241">
        <f>IF(D15="15시간이상",3.999,0)+N17+0.751+N16+N18</f>
        <v>11</v>
      </c>
      <c r="F20" s="247"/>
      <c r="G20" s="247"/>
      <c r="H20" s="247"/>
      <c r="I20" s="62"/>
      <c r="J20" s="83"/>
    </row>
    <row r="21" spans="2:17" ht="20.100000000000001" hidden="1" customHeight="1">
      <c r="B21" s="61"/>
      <c r="C21" s="242" t="s">
        <v>451</v>
      </c>
      <c r="D21" s="241">
        <f>IF(D22="N",0,8.3333)</f>
        <v>8.3332999999999995</v>
      </c>
      <c r="F21" s="247"/>
      <c r="G21" s="247"/>
      <c r="H21" s="247"/>
      <c r="I21" s="62"/>
      <c r="J21" s="83"/>
    </row>
    <row r="22" spans="2:17" ht="20.100000000000001" customHeight="1">
      <c r="B22" s="61"/>
      <c r="C22" s="242" t="s">
        <v>434</v>
      </c>
      <c r="D22" s="241" t="s">
        <v>186</v>
      </c>
      <c r="E22" s="497" t="s">
        <v>454</v>
      </c>
      <c r="F22" s="498"/>
      <c r="G22" s="498"/>
      <c r="H22" s="498"/>
      <c r="I22" s="62"/>
      <c r="J22" s="83"/>
    </row>
    <row r="23" spans="2:17" ht="20.100000000000001" customHeight="1">
      <c r="B23" s="61"/>
      <c r="I23" s="62"/>
      <c r="J23" s="83"/>
    </row>
    <row r="24" spans="2:17" ht="30.75" customHeight="1">
      <c r="B24" s="61"/>
      <c r="C24" s="67" t="s">
        <v>437</v>
      </c>
      <c r="D24" s="67" t="s">
        <v>169</v>
      </c>
      <c r="E24" s="67" t="s">
        <v>170</v>
      </c>
      <c r="F24" s="67" t="s">
        <v>171</v>
      </c>
      <c r="G24" s="67" t="s">
        <v>172</v>
      </c>
      <c r="H24" s="67" t="s">
        <v>436</v>
      </c>
      <c r="I24" s="62"/>
      <c r="J24" s="83"/>
      <c r="N24" s="265"/>
      <c r="O24" s="254"/>
    </row>
    <row r="25" spans="2:17" ht="33" customHeight="1">
      <c r="B25" s="61"/>
      <c r="C25" s="243">
        <f>ROUNDDOWN(IF((D13/D14/(1+D19%))&gt;6370000,IF(D15="15시간이상",(D13-(286650*D14))/D14/(1+(D19-4.5)%),D13/D14/(1+D19%)),D13/D14/(1+D19%)),-2)</f>
        <v>3491600</v>
      </c>
      <c r="D25" s="244">
        <f>ROUND(IF(C25&gt;6370000,IF(D15="15시간이상",(C25*(D20-4.5)%+286650),C25*D20%),C25*D20%),-1)</f>
        <v>384080</v>
      </c>
      <c r="E25" s="243">
        <f>IF(D22="Y",ROUND((C25/12),-1),0)</f>
        <v>290970</v>
      </c>
      <c r="F25" s="243">
        <f>C25+D25+E25</f>
        <v>4166650</v>
      </c>
      <c r="G25" s="245">
        <f>D14</f>
        <v>12</v>
      </c>
      <c r="H25" s="246">
        <f>F25*G25</f>
        <v>49999800</v>
      </c>
      <c r="I25" s="62"/>
      <c r="J25" s="83"/>
      <c r="L25" s="73"/>
      <c r="M25" s="255"/>
      <c r="O25" s="255"/>
      <c r="Q25" s="255"/>
    </row>
    <row r="26" spans="2:17" ht="9.9499999999999993" customHeight="1" thickBot="1">
      <c r="B26" s="63"/>
      <c r="C26" s="64"/>
      <c r="D26" s="64"/>
      <c r="E26" s="64"/>
      <c r="F26" s="64"/>
      <c r="G26" s="64"/>
      <c r="H26" s="64"/>
      <c r="I26" s="65"/>
      <c r="J26" s="83"/>
      <c r="O26" s="255"/>
    </row>
    <row r="27" spans="2:17" ht="17.25" thickTop="1">
      <c r="P27" s="256"/>
    </row>
    <row r="28" spans="2:17">
      <c r="D28" s="255"/>
    </row>
    <row r="29" spans="2:17">
      <c r="C29" s="264"/>
      <c r="D29" s="73"/>
      <c r="E29" s="73"/>
      <c r="F29" s="255"/>
      <c r="H29" s="81"/>
    </row>
    <row r="31" spans="2:17">
      <c r="C31" s="73"/>
    </row>
  </sheetData>
  <sheetProtection selectLockedCells="1"/>
  <mergeCells count="7">
    <mergeCell ref="E16:H16"/>
    <mergeCell ref="E22:H22"/>
    <mergeCell ref="C6:H6"/>
    <mergeCell ref="C7:H7"/>
    <mergeCell ref="B3:I3"/>
    <mergeCell ref="E14:H14"/>
    <mergeCell ref="E15:H15"/>
  </mergeCells>
  <phoneticPr fontId="1" type="noConversion"/>
  <pageMargins left="0.31496062992125984" right="0.31496062992125984" top="0.35433070866141736" bottom="0.35433070866141736"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종류!$K$1:$K$2</xm:f>
          </x14:formula1>
          <xm:sqref>D22 D16:D18</xm:sqref>
        </x14:dataValidation>
        <x14:dataValidation type="list" allowBlank="1" showInputMessage="1" showErrorMessage="1">
          <x14:formula1>
            <xm:f>종류!$AD$1:$AD$2</xm:f>
          </x14:formula1>
          <xm:sqref>D15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I26"/>
  <sheetViews>
    <sheetView showGridLines="0" zoomScale="85" zoomScaleNormal="85" workbookViewId="0">
      <selection activeCell="E11" sqref="E11"/>
    </sheetView>
  </sheetViews>
  <sheetFormatPr defaultRowHeight="16.5"/>
  <cols>
    <col min="1" max="2" width="2.375" customWidth="1"/>
    <col min="3" max="3" width="37.125" customWidth="1"/>
    <col min="4" max="4" width="12.625" customWidth="1"/>
    <col min="5" max="5" width="37.875" customWidth="1"/>
    <col min="6" max="6" width="7.5" customWidth="1"/>
    <col min="7" max="7" width="30.5" customWidth="1"/>
    <col min="8" max="8" width="2.25" customWidth="1"/>
  </cols>
  <sheetData>
    <row r="1" spans="1:9" ht="17.25" thickBot="1"/>
    <row r="2" spans="1:9" ht="17.25" thickBot="1">
      <c r="A2" s="83"/>
      <c r="B2" s="108"/>
      <c r="C2" s="109"/>
      <c r="D2" s="109"/>
      <c r="E2" s="109"/>
      <c r="F2" s="109"/>
      <c r="G2" s="109"/>
      <c r="H2" s="110"/>
    </row>
    <row r="3" spans="1:9" ht="63" customHeight="1" thickBot="1">
      <c r="A3" s="83"/>
      <c r="B3" s="111"/>
      <c r="C3" s="506" t="s">
        <v>332</v>
      </c>
      <c r="D3" s="507"/>
      <c r="E3" s="508"/>
      <c r="F3" s="508"/>
      <c r="G3" s="509"/>
      <c r="H3" s="112"/>
      <c r="I3" s="113"/>
    </row>
    <row r="4" spans="1:9">
      <c r="A4" s="83"/>
      <c r="B4" s="111"/>
      <c r="C4" s="510"/>
      <c r="D4" s="510"/>
      <c r="E4" s="510"/>
      <c r="F4" s="510"/>
      <c r="G4" s="510"/>
      <c r="H4" s="114"/>
    </row>
    <row r="5" spans="1:9" ht="7.5" customHeight="1">
      <c r="A5" s="83"/>
      <c r="B5" s="111"/>
      <c r="C5" s="83"/>
      <c r="D5" s="83"/>
      <c r="E5" s="83"/>
      <c r="F5" s="83"/>
      <c r="G5" s="83"/>
      <c r="H5" s="114"/>
    </row>
    <row r="6" spans="1:9" ht="41.25" customHeight="1">
      <c r="A6" s="232"/>
      <c r="B6" s="115"/>
      <c r="C6" s="514" t="s">
        <v>433</v>
      </c>
      <c r="D6" s="514"/>
      <c r="E6" s="514"/>
      <c r="F6" s="514"/>
      <c r="G6" s="514"/>
      <c r="H6" s="118"/>
      <c r="I6" s="119"/>
    </row>
    <row r="7" spans="1:9" ht="17.25">
      <c r="A7" s="232"/>
      <c r="B7" s="115"/>
      <c r="C7" s="233"/>
      <c r="D7" s="233"/>
      <c r="E7" s="233"/>
      <c r="F7" s="233"/>
      <c r="G7" s="234"/>
      <c r="H7" s="118"/>
      <c r="I7" s="119"/>
    </row>
    <row r="8" spans="1:9" ht="24.75" customHeight="1">
      <c r="A8" s="83"/>
      <c r="B8" s="111"/>
      <c r="C8" s="158" t="s">
        <v>333</v>
      </c>
      <c r="D8" s="158" t="s">
        <v>429</v>
      </c>
      <c r="E8" s="511" t="s">
        <v>334</v>
      </c>
      <c r="F8" s="511"/>
      <c r="G8" s="158" t="s">
        <v>335</v>
      </c>
      <c r="H8" s="114"/>
    </row>
    <row r="9" spans="1:9" ht="24.75" customHeight="1">
      <c r="A9" s="83"/>
      <c r="B9" s="111"/>
      <c r="C9" s="159" t="s">
        <v>336</v>
      </c>
      <c r="D9" s="236"/>
      <c r="E9" s="238">
        <f>기본정보!S23</f>
        <v>40.000000000000007</v>
      </c>
      <c r="F9" s="239" t="s">
        <v>337</v>
      </c>
      <c r="G9" s="512" t="s">
        <v>338</v>
      </c>
      <c r="H9" s="114"/>
    </row>
    <row r="10" spans="1:9" ht="24.75" customHeight="1">
      <c r="A10" s="83"/>
      <c r="B10" s="111"/>
      <c r="C10" s="159" t="s">
        <v>339</v>
      </c>
      <c r="D10" s="236"/>
      <c r="E10" s="238">
        <f>과제정보!G8</f>
        <v>3700000</v>
      </c>
      <c r="F10" s="239" t="s">
        <v>430</v>
      </c>
      <c r="G10" s="513"/>
      <c r="H10" s="114"/>
    </row>
    <row r="11" spans="1:9" ht="24.75" customHeight="1">
      <c r="A11" s="83"/>
      <c r="B11" s="111"/>
      <c r="C11" s="159" t="s">
        <v>341</v>
      </c>
      <c r="D11" s="237" t="str">
        <f>기본정보!F32</f>
        <v>Y</v>
      </c>
      <c r="E11" s="160">
        <f>IF(AND(D11="Y",E9&gt;14.99),IF(E10&lt;=6370000,(ROUNDDOWN((E10*4.5%),-1)),286650),0)</f>
        <v>166500</v>
      </c>
      <c r="F11" s="240" t="s">
        <v>340</v>
      </c>
      <c r="G11" s="513"/>
      <c r="H11" s="114"/>
    </row>
    <row r="12" spans="1:9" ht="24.75" customHeight="1">
      <c r="A12" s="83"/>
      <c r="B12" s="111"/>
      <c r="C12" s="159" t="s">
        <v>342</v>
      </c>
      <c r="D12" s="237" t="str">
        <f>기본정보!G32</f>
        <v>Y</v>
      </c>
      <c r="E12" s="160">
        <f>IF(AND(D12="Y",E9&gt;14.99),ROUNDDOWN((E10*3.545%),-1),0)</f>
        <v>131160</v>
      </c>
      <c r="F12" s="240" t="s">
        <v>430</v>
      </c>
      <c r="G12" s="513"/>
      <c r="H12" s="114"/>
    </row>
    <row r="13" spans="1:9" ht="24.75" customHeight="1">
      <c r="A13" s="83"/>
      <c r="B13" s="111"/>
      <c r="C13" s="159" t="s">
        <v>343</v>
      </c>
      <c r="D13" s="237" t="str">
        <f>D12</f>
        <v>Y</v>
      </c>
      <c r="E13" s="160">
        <f>IF(AND(D13="Y",E9&gt;14.99),ROUNDDOWN((E12*12.81%),-1),0)</f>
        <v>16800</v>
      </c>
      <c r="F13" s="240" t="s">
        <v>430</v>
      </c>
      <c r="G13" s="513"/>
      <c r="H13" s="114"/>
    </row>
    <row r="14" spans="1:9" ht="24.75" customHeight="1">
      <c r="A14" s="83"/>
      <c r="B14" s="111"/>
      <c r="C14" s="159" t="s">
        <v>344</v>
      </c>
      <c r="D14" s="237" t="str">
        <f>기본정보!H32</f>
        <v>Y</v>
      </c>
      <c r="E14" s="160">
        <f>IF(D14="Y",ROUNDDOWN((E10*0.9%),-1),0)</f>
        <v>33300</v>
      </c>
      <c r="F14" s="240" t="s">
        <v>431</v>
      </c>
      <c r="G14" s="513"/>
      <c r="H14" s="114"/>
    </row>
    <row r="15" spans="1:9" ht="24.75" customHeight="1">
      <c r="A15" s="83"/>
      <c r="B15" s="111"/>
      <c r="C15" s="159" t="s">
        <v>345</v>
      </c>
      <c r="D15" s="236"/>
      <c r="E15" s="160">
        <f>IF(E10&gt;770000,VLOOKUP(E10/1000,간이세액표!$A5:$C651,3),0)</f>
        <v>151670</v>
      </c>
      <c r="F15" s="240" t="s">
        <v>430</v>
      </c>
      <c r="G15" s="513"/>
      <c r="H15" s="114"/>
    </row>
    <row r="16" spans="1:9" ht="24.75" customHeight="1">
      <c r="A16" s="83"/>
      <c r="B16" s="111"/>
      <c r="C16" s="159" t="s">
        <v>346</v>
      </c>
      <c r="D16" s="236"/>
      <c r="E16" s="160">
        <f>ROUNDDOWN((E15*10%),-1)</f>
        <v>15160</v>
      </c>
      <c r="F16" s="240" t="s">
        <v>432</v>
      </c>
      <c r="G16" s="513"/>
      <c r="H16" s="114"/>
    </row>
    <row r="17" spans="1:9" ht="24.75" customHeight="1">
      <c r="A17" s="83"/>
      <c r="B17" s="111"/>
      <c r="C17" s="159" t="s">
        <v>347</v>
      </c>
      <c r="D17" s="236"/>
      <c r="E17" s="160">
        <f>SUM(E11:E16)</f>
        <v>514590</v>
      </c>
      <c r="F17" s="240" t="s">
        <v>430</v>
      </c>
      <c r="G17" s="513"/>
      <c r="H17" s="114"/>
    </row>
    <row r="18" spans="1:9" ht="24.75" customHeight="1">
      <c r="A18" s="83"/>
      <c r="B18" s="111"/>
      <c r="C18" s="159" t="s">
        <v>428</v>
      </c>
      <c r="D18" s="236"/>
      <c r="E18" s="160">
        <f>E10-E17</f>
        <v>3185410</v>
      </c>
      <c r="F18" s="240" t="s">
        <v>430</v>
      </c>
      <c r="G18" s="513"/>
      <c r="H18" s="114"/>
    </row>
    <row r="19" spans="1:9" ht="17.25" thickBot="1">
      <c r="A19" s="83"/>
      <c r="B19" s="152"/>
      <c r="C19" s="235"/>
      <c r="D19" s="235"/>
      <c r="E19" s="235"/>
      <c r="F19" s="235"/>
      <c r="G19" s="235"/>
      <c r="H19" s="154"/>
    </row>
    <row r="20" spans="1:9">
      <c r="A20" s="83"/>
      <c r="B20" s="83"/>
      <c r="C20" s="83"/>
      <c r="D20" s="83"/>
      <c r="E20" s="83"/>
      <c r="F20" s="83"/>
      <c r="G20" s="83"/>
      <c r="H20" s="83"/>
      <c r="I20" s="149"/>
    </row>
    <row r="22" spans="1:9">
      <c r="I22" s="149"/>
    </row>
    <row r="24" spans="1:9">
      <c r="I24" s="149"/>
    </row>
    <row r="26" spans="1:9">
      <c r="I26" s="149"/>
    </row>
  </sheetData>
  <sheetProtection selectLockedCells="1"/>
  <mergeCells count="5">
    <mergeCell ref="C3:G3"/>
    <mergeCell ref="C4:G4"/>
    <mergeCell ref="E8:F8"/>
    <mergeCell ref="G9:G18"/>
    <mergeCell ref="C6:G6"/>
  </mergeCells>
  <phoneticPr fontId="1" type="noConversion"/>
  <pageMargins left="0.70866141732283472" right="0.70866141732283472" top="0.74803149606299213" bottom="0.74803149606299213" header="0.31496062992125984" footer="0.31496062992125984"/>
  <pageSetup paperSize="9" scale="65"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종류!$K$1:$K$2</xm:f>
          </x14:formula1>
          <xm:sqref>D11:D14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13</vt:i4>
      </vt:variant>
      <vt:variant>
        <vt:lpstr>이름이 지정된 범위</vt:lpstr>
      </vt:variant>
      <vt:variant>
        <vt:i4>4</vt:i4>
      </vt:variant>
    </vt:vector>
  </HeadingPairs>
  <TitlesOfParts>
    <vt:vector size="17" baseType="lpstr">
      <vt:lpstr>작성방법</vt:lpstr>
      <vt:lpstr>기본정보</vt:lpstr>
      <vt:lpstr>과제정보</vt:lpstr>
      <vt:lpstr>활용계획서(자동)</vt:lpstr>
      <vt:lpstr>근로계약서(자동)</vt:lpstr>
      <vt:lpstr>별첨 1(자동)</vt:lpstr>
      <vt:lpstr>인건비계산(자동)</vt:lpstr>
      <vt:lpstr>월인건비(목표값)</vt:lpstr>
      <vt:lpstr>개인수령액(시뮬레이션)</vt:lpstr>
      <vt:lpstr>계산</vt:lpstr>
      <vt:lpstr>최저임금검증</vt:lpstr>
      <vt:lpstr>간이세액표</vt:lpstr>
      <vt:lpstr>종류</vt:lpstr>
      <vt:lpstr>'개인수령액(시뮬레이션)'!Print_Area</vt:lpstr>
      <vt:lpstr>'월인건비(목표값)'!Print_Area</vt:lpstr>
      <vt:lpstr>'인건비계산(자동)'!Print_Area</vt:lpstr>
      <vt:lpstr>최저임금검증!Print_Area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cp:lastPrinted>2023-05-20T07:18:01Z</cp:lastPrinted>
  <dcterms:created xsi:type="dcterms:W3CDTF">2023-04-07T08:35:50Z</dcterms:created>
  <dcterms:modified xsi:type="dcterms:W3CDTF">2025-10-30T04:39:57Z</dcterms:modified>
</cp:coreProperties>
</file>