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C:\Users\LG\Desktop\"/>
    </mc:Choice>
  </mc:AlternateContent>
  <xr:revisionPtr revIDLastSave="0" documentId="13_ncr:1_{EDAD2DC0-8163-46AE-AAEF-F93876884D4A}" xr6:coauthVersionLast="45" xr6:coauthVersionMax="45" xr10:uidLastSave="{00000000-0000-0000-0000-000000000000}"/>
  <bookViews>
    <workbookView xWindow="25080" yWindow="-120" windowWidth="25440" windowHeight="15390" xr2:uid="{00000000-000D-0000-FFFF-FFFF00000000}"/>
  </bookViews>
  <sheets>
    <sheet name="연구비자동산출" sheetId="1" r:id="rId1"/>
    <sheet name="직접비자동산출" sheetId="2" r:id="rId2"/>
    <sheet name="간접비율" sheetId="3" r:id="rId3"/>
    <sheet name="한국연구재단기초연구실사업(2억초과분30%적용)" sheetId="5" r:id="rId4"/>
  </sheets>
  <definedNames>
    <definedName name="_xlnm.Print_Area" localSheetId="0">연구비자동산출!$B$3:$H$18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5" l="1"/>
  <c r="P4" i="5"/>
  <c r="E8" i="5"/>
  <c r="O3" i="5"/>
  <c r="F8" i="5" l="1"/>
  <c r="E9" i="5"/>
  <c r="G8" i="5"/>
  <c r="G9" i="5" l="1"/>
  <c r="F9" i="5"/>
  <c r="J31" i="2" l="1"/>
  <c r="H31" i="2"/>
  <c r="J26" i="2"/>
  <c r="H26" i="2"/>
  <c r="J16" i="2"/>
  <c r="H16" i="2"/>
  <c r="D32" i="2"/>
  <c r="D31" i="2" s="1"/>
  <c r="D26" i="2"/>
  <c r="D25" i="2" s="1"/>
  <c r="D17" i="2"/>
  <c r="D16" i="2"/>
  <c r="D15" i="2"/>
  <c r="D10" i="2"/>
  <c r="D11" i="2" s="1"/>
  <c r="J11" i="2" l="1"/>
  <c r="H11" i="2"/>
  <c r="D30" i="2"/>
  <c r="L14" i="1" l="1"/>
  <c r="P16" i="1"/>
  <c r="P15" i="1" s="1"/>
  <c r="P12" i="1" s="1"/>
  <c r="L13" i="1" l="1"/>
  <c r="L11" i="1"/>
  <c r="L10" i="1" s="1"/>
  <c r="P14" i="1"/>
  <c r="C13" i="1"/>
  <c r="P13" i="1" l="1"/>
  <c r="P11" i="1"/>
  <c r="P10" i="1" s="1"/>
  <c r="C14" i="1"/>
  <c r="C11" i="1" s="1"/>
  <c r="C10" i="1" s="1"/>
  <c r="G16" i="1"/>
  <c r="G13" i="1" l="1"/>
  <c r="G15" i="1"/>
  <c r="G12" i="1" s="1"/>
  <c r="G14" i="1" l="1"/>
  <c r="G11" i="1" l="1"/>
  <c r="G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6" authorId="0" shapeId="0" xr:uid="{6BEF90D8-4F30-4D53-BB46-2D0EEA23C8F1}">
      <text>
        <r>
          <rPr>
            <sz val="9"/>
            <color indexed="81"/>
            <rFont val="돋움"/>
            <family val="3"/>
            <charset val="129"/>
          </rPr>
          <t>직접비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간접비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입력
예시
</t>
        </r>
        <r>
          <rPr>
            <sz val="9"/>
            <color indexed="81"/>
            <rFont val="Tahoma"/>
            <family val="2"/>
          </rPr>
          <t>a.28.19</t>
        </r>
        <r>
          <rPr>
            <b/>
            <sz val="9"/>
            <color indexed="81"/>
            <rFont val="Tahoma"/>
            <family val="2"/>
          </rPr>
          <t>%</t>
        </r>
        <r>
          <rPr>
            <sz val="9"/>
            <color indexed="81"/>
            <rFont val="Tahoma"/>
            <family val="2"/>
          </rPr>
          <t xml:space="preserve">  b. </t>
        </r>
        <r>
          <rPr>
            <b/>
            <sz val="9"/>
            <color indexed="81"/>
            <rFont val="Tahoma"/>
            <family val="2"/>
          </rPr>
          <t>6%</t>
        </r>
        <r>
          <rPr>
            <sz val="9"/>
            <color indexed="81"/>
            <rFont val="Tahoma"/>
            <family val="2"/>
          </rPr>
          <t xml:space="preserve">  </t>
        </r>
      </text>
    </comment>
    <comment ref="D9" authorId="0" shapeId="0" xr:uid="{4B95D782-EC1A-40D0-A505-383972225B32}">
      <text>
        <r>
          <rPr>
            <b/>
            <sz val="9"/>
            <color indexed="81"/>
            <rFont val="돋움"/>
            <family val="3"/>
            <charset val="129"/>
          </rPr>
          <t>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연구비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</text>
    </comment>
    <comment ref="D14" authorId="0" shapeId="0" xr:uid="{396D3901-B5F0-400F-9EB5-5F7D35515131}">
      <text>
        <r>
          <rPr>
            <b/>
            <sz val="9"/>
            <color indexed="81"/>
            <rFont val="돋움"/>
            <family val="3"/>
            <charset val="129"/>
          </rPr>
          <t>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연구비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</text>
    </comment>
    <comment ref="C21" authorId="0" shapeId="0" xr:uid="{68782132-3C4E-4F7A-A4D0-BEBC82402B6E}">
      <text>
        <r>
          <rPr>
            <sz val="9"/>
            <color indexed="81"/>
            <rFont val="돋움"/>
            <family val="3"/>
            <charset val="129"/>
          </rPr>
          <t>총연구비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간접비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입력
예시
</t>
        </r>
        <r>
          <rPr>
            <sz val="9"/>
            <color indexed="81"/>
            <rFont val="Tahoma"/>
            <family val="2"/>
          </rPr>
          <t xml:space="preserve">a. </t>
        </r>
        <r>
          <rPr>
            <b/>
            <sz val="9"/>
            <color indexed="81"/>
            <rFont val="Tahoma"/>
            <family val="2"/>
          </rPr>
          <t>15%</t>
        </r>
        <r>
          <rPr>
            <sz val="9"/>
            <color indexed="81"/>
            <rFont val="Tahoma"/>
            <family val="2"/>
          </rPr>
          <t xml:space="preserve">  b. </t>
        </r>
        <r>
          <rPr>
            <b/>
            <sz val="9"/>
            <color indexed="81"/>
            <rFont val="Tahoma"/>
            <family val="2"/>
          </rPr>
          <t>6
%</t>
        </r>
        <r>
          <rPr>
            <sz val="9"/>
            <color indexed="81"/>
            <rFont val="Tahoma"/>
            <family val="2"/>
          </rPr>
          <t xml:space="preserve">  </t>
        </r>
      </text>
    </comment>
    <comment ref="D24" authorId="0" shapeId="0" xr:uid="{3ADD8A4A-30AC-4CD4-93C7-ECD5BB013B80}">
      <text>
        <r>
          <rPr>
            <b/>
            <sz val="9"/>
            <color indexed="81"/>
            <rFont val="돋움"/>
            <family val="3"/>
            <charset val="129"/>
          </rPr>
          <t>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연구비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</text>
    </comment>
    <comment ref="D29" authorId="0" shapeId="0" xr:uid="{31FD48D7-391A-4E12-8148-65A0A3B2FF8F}">
      <text>
        <r>
          <rPr>
            <b/>
            <sz val="9"/>
            <color indexed="81"/>
            <rFont val="돋움"/>
            <family val="3"/>
            <charset val="129"/>
          </rPr>
          <t>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연구비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</text>
    </comment>
  </commentList>
</comments>
</file>

<file path=xl/sharedStrings.xml><?xml version="1.0" encoding="utf-8"?>
<sst xmlns="http://schemas.openxmlformats.org/spreadsheetml/2006/main" count="139" uniqueCount="57">
  <si>
    <t>간접비율 선택</t>
    <phoneticPr fontId="3" type="noConversion"/>
  </si>
  <si>
    <t>총연구비 입력</t>
    <phoneticPr fontId="2" type="noConversion"/>
  </si>
  <si>
    <t>원</t>
    <phoneticPr fontId="2" type="noConversion"/>
  </si>
  <si>
    <t>권장 직접비</t>
    <phoneticPr fontId="2" type="noConversion"/>
  </si>
  <si>
    <t>권장 간접비</t>
    <phoneticPr fontId="2" type="noConversion"/>
  </si>
  <si>
    <t>직접비</t>
    <phoneticPr fontId="3" type="noConversion"/>
  </si>
  <si>
    <t>간접비</t>
    <phoneticPr fontId="3" type="noConversion"/>
  </si>
  <si>
    <t xml:space="preserve"> 원</t>
    <phoneticPr fontId="2" type="noConversion"/>
  </si>
  <si>
    <t>부가세</t>
    <phoneticPr fontId="3" type="noConversion"/>
  </si>
  <si>
    <t>공급가액</t>
    <phoneticPr fontId="2" type="noConversion"/>
  </si>
  <si>
    <t>권장 직접비는 백원단위 반올림 금액으로 표기됨</t>
    <phoneticPr fontId="2" type="noConversion"/>
  </si>
  <si>
    <t>선택리스트</t>
    <phoneticPr fontId="2" type="noConversion"/>
  </si>
  <si>
    <t>■ 공급가액(부가세 제외 금액) 대비 간접비율</t>
    <phoneticPr fontId="2" type="noConversion"/>
  </si>
  <si>
    <t xml:space="preserve">* 부가세 별도 계약은 부가세 포함 총연구비 입력 </t>
    <phoneticPr fontId="2" type="noConversion"/>
  </si>
  <si>
    <t>■ 직접비/인건비+경비 대비 간접비율</t>
    <phoneticPr fontId="2" type="noConversion"/>
  </si>
  <si>
    <t>1. 비과세과제</t>
    <phoneticPr fontId="3" type="noConversion"/>
  </si>
  <si>
    <t xml:space="preserve">2. 과세과제 </t>
    <phoneticPr fontId="3" type="noConversion"/>
  </si>
  <si>
    <t>3. 비과세과제</t>
    <phoneticPr fontId="3" type="noConversion"/>
  </si>
  <si>
    <t xml:space="preserve">4. 과세과제 </t>
    <phoneticPr fontId="3" type="noConversion"/>
  </si>
  <si>
    <r>
      <rPr>
        <sz val="15"/>
        <rFont val="맑은 고딕"/>
        <family val="3"/>
        <charset val="129"/>
        <scheme val="minor"/>
      </rPr>
      <t xml:space="preserve">연구비 예산서 작성을 위하여 </t>
    </r>
    <r>
      <rPr>
        <b/>
        <sz val="15"/>
        <color rgb="FFFF3300"/>
        <rFont val="맑은 고딕"/>
        <family val="3"/>
        <charset val="129"/>
        <scheme val="minor"/>
      </rPr>
      <t>간접비율 및 총연구비를 입력하면</t>
    </r>
    <r>
      <rPr>
        <b/>
        <sz val="15"/>
        <rFont val="맑은 고딕"/>
        <family val="3"/>
        <charset val="129"/>
        <scheme val="minor"/>
      </rPr>
      <t xml:space="preserve"> </t>
    </r>
    <r>
      <rPr>
        <u/>
        <sz val="15"/>
        <rFont val="맑은 고딕"/>
        <family val="3"/>
        <charset val="129"/>
        <scheme val="minor"/>
      </rPr>
      <t>직접비, 간접비, 부가세가</t>
    </r>
    <r>
      <rPr>
        <b/>
        <u/>
        <sz val="15"/>
        <rFont val="맑은 고딕"/>
        <family val="3"/>
        <charset val="129"/>
        <scheme val="minor"/>
      </rPr>
      <t xml:space="preserve"> 자동으로 계산</t>
    </r>
    <r>
      <rPr>
        <b/>
        <sz val="15"/>
        <rFont val="맑은 고딕"/>
        <family val="3"/>
        <charset val="129"/>
        <scheme val="minor"/>
      </rPr>
      <t xml:space="preserve">됩니다. 
참고용으로 사용하시되 </t>
    </r>
    <r>
      <rPr>
        <b/>
        <sz val="15"/>
        <color rgb="FFFF0000"/>
        <rFont val="맑은 고딕"/>
        <family val="3"/>
        <charset val="129"/>
        <scheme val="minor"/>
      </rPr>
      <t>산출된 부가세는 꼭 동일한 금액</t>
    </r>
    <r>
      <rPr>
        <b/>
        <sz val="15"/>
        <rFont val="맑은 고딕"/>
        <family val="3"/>
        <charset val="129"/>
        <scheme val="minor"/>
      </rPr>
      <t xml:space="preserve">으로 계상해 주십시오.
</t>
    </r>
    <r>
      <rPr>
        <sz val="15"/>
        <rFont val="맑은 고딕"/>
        <family val="3"/>
        <charset val="129"/>
        <scheme val="minor"/>
      </rPr>
      <t>O 국가연구개발사업(위탁제외) : 1번
O 정부, 지자체, 공공기관 용역, 국가연구개발사업 중 위탁과제 : 2번
O 민간과제 : 4번</t>
    </r>
    <phoneticPr fontId="2" type="noConversion"/>
  </si>
  <si>
    <t>간접비 자동산출</t>
    <phoneticPr fontId="2" type="noConversion"/>
  </si>
  <si>
    <t>I. 직접비 대비 간접비율 적용 과제</t>
    <phoneticPr fontId="2" type="noConversion"/>
  </si>
  <si>
    <t>1. 간접비율  :</t>
    <phoneticPr fontId="2" type="noConversion"/>
  </si>
  <si>
    <r>
      <t xml:space="preserve">2. 면세과제인 경우 : </t>
    </r>
    <r>
      <rPr>
        <sz val="12"/>
        <color theme="1"/>
        <rFont val="맑은 고딕"/>
        <family val="3"/>
        <charset val="129"/>
        <scheme val="minor"/>
      </rPr>
      <t>(총 연구비=직접비(경비) + 간접비)</t>
    </r>
    <phoneticPr fontId="2" type="noConversion"/>
  </si>
  <si>
    <t>총 연구비(현금)</t>
    <phoneticPr fontId="2" type="noConversion"/>
  </si>
  <si>
    <r>
      <t>3. 과세과제인 경우</t>
    </r>
    <r>
      <rPr>
        <sz val="12"/>
        <color theme="1"/>
        <rFont val="맑은 고딕"/>
        <family val="3"/>
        <charset val="129"/>
        <scheme val="minor"/>
      </rPr>
      <t xml:space="preserve"> : (총 연구비=직접비(경비) + 간접비 + 부가세), 부가세율 : 공급가액(직접비 + 간접비)의 10%</t>
    </r>
    <phoneticPr fontId="2" type="noConversion"/>
  </si>
  <si>
    <t>부가세</t>
    <phoneticPr fontId="2" type="noConversion"/>
  </si>
  <si>
    <t>II. 총연구비 대비 간접비율 적용 과제</t>
    <phoneticPr fontId="2" type="noConversion"/>
  </si>
  <si>
    <t>※ 과제별 간접비 징수비율</t>
    <phoneticPr fontId="2" type="noConversion"/>
  </si>
  <si>
    <t>과제 구분</t>
  </si>
  <si>
    <t>간접비 징수비율(%)</t>
    <phoneticPr fontId="2" type="noConversion"/>
  </si>
  <si>
    <t>비고</t>
    <phoneticPr fontId="2" type="noConversion"/>
  </si>
  <si>
    <t>국가연구개발사업 및 동 규정 적용 과제</t>
  </si>
  <si>
    <t>직접비대비</t>
    <phoneticPr fontId="2" type="noConversion"/>
  </si>
  <si>
    <t>국가(지방자치단체)를 당사자로하는 계약 연구 용역과제</t>
    <phoneticPr fontId="2" type="noConversion"/>
  </si>
  <si>
    <t>기업체 및 기타기관 지원 과제(지원기관별도 규정없는 경우)</t>
    <phoneticPr fontId="2" type="noConversion"/>
  </si>
  <si>
    <t>간접비 배분대상 최소비율, 총연구비 대비</t>
    <phoneticPr fontId="2" type="noConversion"/>
  </si>
  <si>
    <t>총연구비대비</t>
    <phoneticPr fontId="2" type="noConversion"/>
  </si>
  <si>
    <t>간접비 계산 엑셀시트(2억 초과분 30%용)</t>
    <phoneticPr fontId="39" type="noConversion"/>
  </si>
  <si>
    <t>① 간접비율</t>
    <phoneticPr fontId="39" type="noConversion"/>
  </si>
  <si>
    <t>X</t>
    <phoneticPr fontId="39" type="noConversion"/>
  </si>
  <si>
    <t>+</t>
    <phoneticPr fontId="39" type="noConversion"/>
  </si>
  <si>
    <t>Y</t>
    <phoneticPr fontId="39" type="noConversion"/>
  </si>
  <si>
    <t>=</t>
    <phoneticPr fontId="39" type="noConversion"/>
  </si>
  <si>
    <t>② 연구비 총액(원)</t>
    <phoneticPr fontId="39" type="noConversion"/>
  </si>
  <si>
    <t>최종결과</t>
    <phoneticPr fontId="39" type="noConversion"/>
  </si>
  <si>
    <t>원 단위</t>
    <phoneticPr fontId="39" type="noConversion"/>
  </si>
  <si>
    <t>천원 단위</t>
    <phoneticPr fontId="39" type="noConversion"/>
  </si>
  <si>
    <t>백만원단위</t>
    <phoneticPr fontId="39" type="noConversion"/>
  </si>
  <si>
    <t>인건비+직접비</t>
    <phoneticPr fontId="39" type="noConversion"/>
  </si>
  <si>
    <t>간접비</t>
    <phoneticPr fontId="39" type="noConversion"/>
  </si>
  <si>
    <t>★ 사용설명서</t>
    <phoneticPr fontId="39" type="noConversion"/>
  </si>
  <si>
    <t xml:space="preserve">① 대학별 간접비율을 입력  예) 간접비율이 25%일 경우 → 0.25 입력 </t>
    <phoneticPr fontId="39" type="noConversion"/>
  </si>
  <si>
    <r>
      <rPr>
        <sz val="10"/>
        <rFont val="맑은 고딕"/>
        <family val="3"/>
        <charset val="129"/>
      </rPr>
      <t>②</t>
    </r>
    <r>
      <rPr>
        <sz val="10"/>
        <rFont val="돋움"/>
        <family val="3"/>
        <charset val="129"/>
      </rPr>
      <t xml:space="preserve"> 연구비 총액(원)을 입력 : 총 연구비 입력(간접비 포함 금액)</t>
    </r>
    <phoneticPr fontId="39" type="noConversion"/>
  </si>
  <si>
    <t>※ 간접비(직접비 연구비 2억이상) 지급 기준 = 2억*간접비율+2억 초과분*간접비율*30%</t>
    <phoneticPr fontId="39" type="noConversion"/>
  </si>
  <si>
    <t>※ 계산결과 직접비가 2억원 이하일 경우, 직접비에 간접비율을 곱한 간접비 계상</t>
    <phoneticPr fontId="39" type="noConversion"/>
  </si>
  <si>
    <t xml:space="preserve">    (기초연구실 1년차의 경우 간접비율 25% 이하인 기관은 직접비 2억원 이하)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</si>
</sst>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84" formatCode="#,##0_);[Red]\(#,##0\)"/>
  </numFmts>
  <fonts count="4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24"/>
      <color theme="0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4"/>
      <color theme="1" tint="0.499984740745262"/>
      <name val="맑은 고딕"/>
      <family val="3"/>
      <charset val="129"/>
      <scheme val="minor"/>
    </font>
    <font>
      <b/>
      <sz val="12"/>
      <color theme="1" tint="0.499984740745262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b/>
      <sz val="16"/>
      <color rgb="FFFF33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b/>
      <sz val="15"/>
      <color rgb="FFFF0000"/>
      <name val="맑은 고딕"/>
      <family val="3"/>
      <charset val="129"/>
      <scheme val="minor"/>
    </font>
    <font>
      <b/>
      <sz val="14"/>
      <color theme="4" tint="-0.249977111117893"/>
      <name val="맑은 고딕"/>
      <family val="3"/>
      <charset val="129"/>
      <scheme val="minor"/>
    </font>
    <font>
      <b/>
      <sz val="14"/>
      <color theme="9" tint="-0.249977111117893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5"/>
      <color rgb="FFFF3300"/>
      <name val="맑은 고딕"/>
      <family val="3"/>
      <charset val="129"/>
      <scheme val="minor"/>
    </font>
    <font>
      <sz val="15"/>
      <name val="맑은 고딕"/>
      <family val="3"/>
      <charset val="129"/>
      <scheme val="minor"/>
    </font>
    <font>
      <u/>
      <sz val="15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굴림"/>
      <family val="3"/>
      <charset val="129"/>
    </font>
    <font>
      <sz val="11"/>
      <name val="맑은 고딕"/>
      <family val="3"/>
      <charset val="129"/>
      <scheme val="minor"/>
    </font>
    <font>
      <sz val="11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sz val="16"/>
      <name val="HY헤드라인M"/>
      <family val="1"/>
      <charset val="129"/>
    </font>
    <font>
      <sz val="10"/>
      <name val="맑은 고딕"/>
      <family val="3"/>
      <charset val="129"/>
    </font>
    <font>
      <b/>
      <sz val="12"/>
      <color rgb="FFFF0000"/>
      <name val="돋움"/>
      <family val="3"/>
      <charset val="129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6C6C6"/>
      </left>
      <right style="thin">
        <color rgb="FF000000"/>
      </right>
      <top style="medium">
        <color rgb="FFC6C6C6"/>
      </top>
      <bottom/>
      <diagonal/>
    </border>
    <border>
      <left/>
      <right/>
      <top style="medium">
        <color rgb="FFC6C6C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C6C6C6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C6C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8" fillId="0" borderId="0">
      <alignment vertical="center"/>
    </xf>
  </cellStyleXfs>
  <cellXfs count="161">
    <xf numFmtId="0" fontId="0" fillId="0" borderId="0" xfId="0">
      <alignment vertical="center"/>
    </xf>
    <xf numFmtId="0" fontId="4" fillId="0" borderId="6" xfId="0" applyFont="1" applyFill="1" applyBorder="1">
      <alignment vertical="center"/>
    </xf>
    <xf numFmtId="41" fontId="7" fillId="2" borderId="6" xfId="1" applyFont="1" applyFill="1" applyBorder="1">
      <alignment vertical="center"/>
    </xf>
    <xf numFmtId="0" fontId="7" fillId="0" borderId="4" xfId="0" applyFont="1" applyBorder="1">
      <alignment vertical="center"/>
    </xf>
    <xf numFmtId="41" fontId="10" fillId="0" borderId="1" xfId="1" applyFont="1" applyFill="1" applyBorder="1">
      <alignment vertical="center"/>
    </xf>
    <xf numFmtId="41" fontId="10" fillId="0" borderId="0" xfId="1" applyFont="1" applyFill="1" applyBorder="1">
      <alignment vertical="center"/>
    </xf>
    <xf numFmtId="0" fontId="7" fillId="0" borderId="6" xfId="0" applyFont="1" applyBorder="1">
      <alignment vertical="center"/>
    </xf>
    <xf numFmtId="41" fontId="8" fillId="0" borderId="8" xfId="0" applyNumberFormat="1" applyFont="1" applyBorder="1">
      <alignment vertical="center"/>
    </xf>
    <xf numFmtId="41" fontId="8" fillId="2" borderId="8" xfId="1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0" fillId="2" borderId="0" xfId="0" applyFill="1">
      <alignment vertical="center"/>
    </xf>
    <xf numFmtId="0" fontId="13" fillId="2" borderId="0" xfId="0" applyFont="1" applyFill="1">
      <alignment vertical="center"/>
    </xf>
    <xf numFmtId="41" fontId="13" fillId="2" borderId="0" xfId="0" applyNumberFormat="1" applyFont="1" applyFill="1">
      <alignment vertical="center"/>
    </xf>
    <xf numFmtId="10" fontId="6" fillId="0" borderId="9" xfId="0" applyNumberFormat="1" applyFont="1" applyBorder="1">
      <alignment vertical="center"/>
    </xf>
    <xf numFmtId="10" fontId="6" fillId="0" borderId="8" xfId="0" applyNumberFormat="1" applyFont="1" applyBorder="1">
      <alignment vertical="center"/>
    </xf>
    <xf numFmtId="10" fontId="13" fillId="2" borderId="0" xfId="0" applyNumberFormat="1" applyFont="1" applyFill="1">
      <alignment vertical="center"/>
    </xf>
    <xf numFmtId="0" fontId="15" fillId="2" borderId="0" xfId="0" applyFont="1" applyFill="1" applyAlignment="1">
      <alignment horizontal="center" vertical="center" wrapText="1"/>
    </xf>
    <xf numFmtId="41" fontId="5" fillId="2" borderId="0" xfId="1" applyFont="1" applyFill="1" applyBorder="1" applyAlignment="1">
      <alignment horizontal="center" vertical="center"/>
    </xf>
    <xf numFmtId="41" fontId="10" fillId="2" borderId="1" xfId="1" applyFont="1" applyFill="1" applyBorder="1">
      <alignment vertical="center"/>
    </xf>
    <xf numFmtId="41" fontId="10" fillId="2" borderId="0" xfId="1" applyFont="1" applyFill="1" applyBorder="1">
      <alignment vertical="center"/>
    </xf>
    <xf numFmtId="0" fontId="0" fillId="2" borderId="0" xfId="0" applyFill="1" applyBorder="1">
      <alignment vertical="center"/>
    </xf>
    <xf numFmtId="41" fontId="9" fillId="5" borderId="8" xfId="1" applyFont="1" applyFill="1" applyBorder="1" applyAlignment="1">
      <alignment horizontal="center" vertical="center"/>
    </xf>
    <xf numFmtId="41" fontId="9" fillId="4" borderId="8" xfId="1" applyFont="1" applyFill="1" applyBorder="1" applyAlignment="1">
      <alignment horizontal="center" vertical="center"/>
    </xf>
    <xf numFmtId="10" fontId="13" fillId="2" borderId="0" xfId="0" applyNumberFormat="1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0" fillId="2" borderId="6" xfId="0" applyFill="1" applyBorder="1">
      <alignment vertical="center"/>
    </xf>
    <xf numFmtId="0" fontId="10" fillId="0" borderId="12" xfId="0" applyFont="1" applyBorder="1">
      <alignment vertical="center"/>
    </xf>
    <xf numFmtId="0" fontId="0" fillId="2" borderId="12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4" xfId="0" applyFill="1" applyBorder="1">
      <alignment vertical="center"/>
    </xf>
    <xf numFmtId="10" fontId="13" fillId="2" borderId="12" xfId="0" applyNumberFormat="1" applyFont="1" applyFill="1" applyBorder="1">
      <alignment vertical="center"/>
    </xf>
    <xf numFmtId="10" fontId="13" fillId="2" borderId="7" xfId="0" applyNumberFormat="1" applyFont="1" applyFill="1" applyBorder="1">
      <alignment vertical="center"/>
    </xf>
    <xf numFmtId="10" fontId="13" fillId="2" borderId="4" xfId="0" applyNumberFormat="1" applyFont="1" applyFill="1" applyBorder="1">
      <alignment vertical="center"/>
    </xf>
    <xf numFmtId="10" fontId="13" fillId="2" borderId="0" xfId="0" applyNumberFormat="1" applyFont="1" applyFill="1" applyAlignment="1">
      <alignment vertical="center" shrinkToFit="1"/>
    </xf>
    <xf numFmtId="41" fontId="5" fillId="2" borderId="13" xfId="1" applyFont="1" applyFill="1" applyBorder="1" applyAlignment="1">
      <alignment horizontal="center" vertical="center" shrinkToFit="1"/>
    </xf>
    <xf numFmtId="41" fontId="4" fillId="0" borderId="2" xfId="1" applyFont="1" applyFill="1" applyBorder="1" applyAlignment="1">
      <alignment horizontal="center" vertical="center" shrinkToFit="1"/>
    </xf>
    <xf numFmtId="41" fontId="4" fillId="0" borderId="5" xfId="1" applyFont="1" applyFill="1" applyBorder="1" applyAlignment="1">
      <alignment horizontal="center" vertical="center" shrinkToFit="1"/>
    </xf>
    <xf numFmtId="0" fontId="0" fillId="2" borderId="5" xfId="0" applyFill="1" applyBorder="1" applyAlignment="1">
      <alignment vertical="center" shrinkToFit="1"/>
    </xf>
    <xf numFmtId="41" fontId="18" fillId="0" borderId="5" xfId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41" fontId="10" fillId="2" borderId="11" xfId="1" applyFont="1" applyFill="1" applyBorder="1" applyAlignment="1">
      <alignment horizontal="center" vertical="center" shrinkToFit="1"/>
    </xf>
    <xf numFmtId="0" fontId="0" fillId="2" borderId="11" xfId="0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13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41" fontId="19" fillId="0" borderId="5" xfId="1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41" fontId="10" fillId="0" borderId="0" xfId="1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vertical="center" shrinkToFit="1"/>
    </xf>
    <xf numFmtId="10" fontId="13" fillId="2" borderId="11" xfId="0" applyNumberFormat="1" applyFont="1" applyFill="1" applyBorder="1" applyAlignment="1">
      <alignment vertical="center" shrinkToFit="1"/>
    </xf>
    <xf numFmtId="10" fontId="13" fillId="2" borderId="13" xfId="0" applyNumberFormat="1" applyFont="1" applyFill="1" applyBorder="1" applyAlignment="1">
      <alignment vertical="center" shrinkToFit="1"/>
    </xf>
    <xf numFmtId="10" fontId="13" fillId="2" borderId="0" xfId="0" applyNumberFormat="1" applyFont="1" applyFill="1" applyBorder="1" applyAlignment="1">
      <alignment vertical="center" shrinkToFit="1"/>
    </xf>
    <xf numFmtId="10" fontId="13" fillId="2" borderId="7" xfId="0" applyNumberFormat="1" applyFont="1" applyFill="1" applyBorder="1" applyAlignment="1">
      <alignment vertical="center" shrinkToFit="1"/>
    </xf>
    <xf numFmtId="41" fontId="10" fillId="0" borderId="14" xfId="1" applyFont="1" applyFill="1" applyBorder="1">
      <alignment vertical="center"/>
    </xf>
    <xf numFmtId="41" fontId="4" fillId="0" borderId="15" xfId="1" applyFont="1" applyFill="1" applyBorder="1" applyAlignment="1">
      <alignment horizontal="center" vertical="center" shrinkToFit="1"/>
    </xf>
    <xf numFmtId="10" fontId="25" fillId="2" borderId="0" xfId="0" applyNumberFormat="1" applyFont="1" applyFill="1">
      <alignment vertical="center"/>
    </xf>
    <xf numFmtId="0" fontId="15" fillId="2" borderId="0" xfId="0" applyFont="1" applyFill="1" applyBorder="1" applyAlignment="1">
      <alignment horizontal="left" vertical="center" wrapText="1"/>
    </xf>
    <xf numFmtId="41" fontId="5" fillId="2" borderId="13" xfId="1" applyFont="1" applyFill="1" applyBorder="1" applyAlignment="1">
      <alignment horizontal="center" vertical="center"/>
    </xf>
    <xf numFmtId="41" fontId="5" fillId="2" borderId="7" xfId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12" xfId="0" applyFont="1" applyFill="1" applyBorder="1" applyAlignment="1">
      <alignment horizontal="left" vertical="center"/>
    </xf>
    <xf numFmtId="41" fontId="14" fillId="3" borderId="11" xfId="1" applyFont="1" applyFill="1" applyBorder="1" applyAlignment="1">
      <alignment horizontal="center" vertical="center" wrapText="1"/>
    </xf>
    <xf numFmtId="41" fontId="14" fillId="3" borderId="0" xfId="1" applyFont="1" applyFill="1" applyBorder="1" applyAlignment="1">
      <alignment horizontal="center" vertical="center"/>
    </xf>
    <xf numFmtId="41" fontId="14" fillId="6" borderId="0" xfId="1" applyFont="1" applyFill="1" applyBorder="1" applyAlignment="1">
      <alignment horizontal="center" vertical="center" wrapText="1"/>
    </xf>
    <xf numFmtId="41" fontId="14" fillId="6" borderId="0" xfId="1" applyFont="1" applyFill="1" applyBorder="1" applyAlignment="1">
      <alignment horizontal="center" vertical="center"/>
    </xf>
    <xf numFmtId="41" fontId="14" fillId="6" borderId="12" xfId="1" applyFont="1" applyFill="1" applyBorder="1" applyAlignment="1">
      <alignment horizontal="center" vertical="center"/>
    </xf>
    <xf numFmtId="41" fontId="11" fillId="2" borderId="7" xfId="1" applyFont="1" applyFill="1" applyBorder="1" applyAlignment="1">
      <alignment horizontal="center" vertical="center" shrinkToFit="1"/>
    </xf>
    <xf numFmtId="41" fontId="11" fillId="2" borderId="4" xfId="1" applyFont="1" applyFill="1" applyBorder="1" applyAlignment="1">
      <alignment horizontal="center" vertical="center" shrinkToFit="1"/>
    </xf>
    <xf numFmtId="10" fontId="20" fillId="2" borderId="11" xfId="0" applyNumberFormat="1" applyFont="1" applyFill="1" applyBorder="1" applyAlignment="1">
      <alignment horizontal="left" vertical="center" shrinkToFit="1"/>
    </xf>
    <xf numFmtId="10" fontId="21" fillId="2" borderId="0" xfId="0" applyNumberFormat="1" applyFont="1" applyFill="1" applyBorder="1" applyAlignment="1">
      <alignment horizontal="left" vertical="center" shrinkToFi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41" fontId="14" fillId="3" borderId="11" xfId="1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6" fillId="0" borderId="0" xfId="0" applyFont="1">
      <alignment vertical="center"/>
    </xf>
    <xf numFmtId="10" fontId="26" fillId="8" borderId="0" xfId="0" applyNumberFormat="1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0" fillId="9" borderId="17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3" fontId="0" fillId="8" borderId="19" xfId="0" applyNumberFormat="1" applyFill="1" applyBorder="1">
      <alignment vertical="center"/>
    </xf>
    <xf numFmtId="0" fontId="0" fillId="0" borderId="20" xfId="0" applyBorder="1">
      <alignment vertical="center"/>
    </xf>
    <xf numFmtId="0" fontId="0" fillId="10" borderId="11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41" fontId="0" fillId="0" borderId="22" xfId="1" applyFont="1" applyBorder="1">
      <alignment vertical="center"/>
    </xf>
    <xf numFmtId="0" fontId="0" fillId="0" borderId="23" xfId="0" applyBorder="1">
      <alignment vertical="center"/>
    </xf>
    <xf numFmtId="0" fontId="0" fillId="10" borderId="24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41" fontId="0" fillId="0" borderId="7" xfId="1" applyFont="1" applyBorder="1" applyAlignment="1">
      <alignment vertical="center"/>
    </xf>
    <xf numFmtId="0" fontId="0" fillId="0" borderId="4" xfId="0" applyBorder="1">
      <alignment vertical="center"/>
    </xf>
    <xf numFmtId="3" fontId="0" fillId="8" borderId="26" xfId="0" applyNumberFormat="1" applyFill="1" applyBorder="1">
      <alignment vertical="center"/>
    </xf>
    <xf numFmtId="0" fontId="0" fillId="10" borderId="27" xfId="0" applyFill="1" applyBorder="1" applyAlignment="1">
      <alignment horizontal="center" vertical="center"/>
    </xf>
    <xf numFmtId="0" fontId="0" fillId="10" borderId="28" xfId="0" applyFill="1" applyBorder="1" applyAlignment="1">
      <alignment horizontal="center" vertical="center"/>
    </xf>
    <xf numFmtId="41" fontId="0" fillId="0" borderId="29" xfId="1" applyFont="1" applyBorder="1">
      <alignment vertical="center"/>
    </xf>
    <xf numFmtId="0" fontId="0" fillId="0" borderId="30" xfId="0" applyBorder="1">
      <alignment vertical="center"/>
    </xf>
    <xf numFmtId="0" fontId="0" fillId="10" borderId="31" xfId="0" applyFill="1" applyBorder="1" applyAlignment="1">
      <alignment horizontal="center" vertical="center"/>
    </xf>
    <xf numFmtId="0" fontId="0" fillId="10" borderId="32" xfId="0" applyFill="1" applyBorder="1" applyAlignment="1">
      <alignment horizontal="center" vertical="center"/>
    </xf>
    <xf numFmtId="41" fontId="0" fillId="0" borderId="33" xfId="1" applyFont="1" applyBorder="1">
      <alignment vertical="center"/>
    </xf>
    <xf numFmtId="0" fontId="0" fillId="10" borderId="34" xfId="0" applyFill="1" applyBorder="1" applyAlignment="1">
      <alignment horizontal="center" vertical="center"/>
    </xf>
    <xf numFmtId="0" fontId="0" fillId="10" borderId="35" xfId="0" applyFill="1" applyBorder="1" applyAlignment="1">
      <alignment horizontal="center" vertical="center"/>
    </xf>
    <xf numFmtId="41" fontId="0" fillId="0" borderId="7" xfId="1" applyFont="1" applyBorder="1">
      <alignment vertical="center"/>
    </xf>
    <xf numFmtId="4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0" fontId="28" fillId="0" borderId="0" xfId="0" applyFont="1">
      <alignment vertical="center"/>
    </xf>
    <xf numFmtId="10" fontId="0" fillId="0" borderId="0" xfId="0" applyNumberFormat="1">
      <alignment vertical="center"/>
    </xf>
    <xf numFmtId="0" fontId="33" fillId="11" borderId="36" xfId="0" applyFont="1" applyFill="1" applyBorder="1" applyAlignment="1">
      <alignment horizontal="center" vertical="center" wrapText="1"/>
    </xf>
    <xf numFmtId="0" fontId="33" fillId="11" borderId="37" xfId="0" applyFont="1" applyFill="1" applyBorder="1" applyAlignment="1">
      <alignment horizontal="center" vertical="center" wrapText="1"/>
    </xf>
    <xf numFmtId="0" fontId="33" fillId="12" borderId="38" xfId="0" applyFont="1" applyFill="1" applyBorder="1" applyAlignment="1">
      <alignment horizontal="center" vertical="center"/>
    </xf>
    <xf numFmtId="0" fontId="0" fillId="13" borderId="39" xfId="0" applyFill="1" applyBorder="1" applyAlignment="1">
      <alignment horizontal="center" vertical="center" shrinkToFit="1"/>
    </xf>
    <xf numFmtId="0" fontId="34" fillId="13" borderId="40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35" fillId="13" borderId="41" xfId="0" applyFont="1" applyFill="1" applyBorder="1" applyAlignment="1">
      <alignment horizontal="center" vertical="center" shrinkToFit="1"/>
    </xf>
    <xf numFmtId="0" fontId="36" fillId="13" borderId="42" xfId="0" applyFont="1" applyFill="1" applyBorder="1" applyAlignment="1">
      <alignment horizontal="center" vertical="center" wrapText="1"/>
    </xf>
    <xf numFmtId="0" fontId="37" fillId="0" borderId="28" xfId="0" applyFont="1" applyBorder="1" applyAlignment="1">
      <alignment vertical="center" wrapText="1"/>
    </xf>
    <xf numFmtId="0" fontId="0" fillId="13" borderId="41" xfId="0" applyFill="1" applyBorder="1" applyAlignment="1">
      <alignment horizontal="center" vertical="center" shrinkToFit="1"/>
    </xf>
    <xf numFmtId="0" fontId="34" fillId="13" borderId="42" xfId="0" applyFont="1" applyFill="1" applyBorder="1" applyAlignment="1">
      <alignment horizontal="center" vertical="center" wrapText="1"/>
    </xf>
    <xf numFmtId="0" fontId="37" fillId="0" borderId="32" xfId="0" applyFont="1" applyBorder="1">
      <alignment vertical="center"/>
    </xf>
    <xf numFmtId="10" fontId="0" fillId="0" borderId="0" xfId="2" applyNumberFormat="1" applyFont="1">
      <alignment vertical="center"/>
    </xf>
    <xf numFmtId="0" fontId="38" fillId="0" borderId="0" xfId="3">
      <alignment vertical="center"/>
    </xf>
    <xf numFmtId="0" fontId="38" fillId="0" borderId="0" xfId="3" applyAlignment="1">
      <alignment horizontal="center" vertical="center"/>
    </xf>
    <xf numFmtId="0" fontId="41" fillId="0" borderId="0" xfId="3" applyFont="1">
      <alignment vertical="center"/>
    </xf>
    <xf numFmtId="0" fontId="41" fillId="0" borderId="0" xfId="3" applyFont="1" applyAlignment="1">
      <alignment horizontal="center" vertical="center"/>
    </xf>
    <xf numFmtId="0" fontId="40" fillId="14" borderId="43" xfId="3" applyFont="1" applyFill="1" applyBorder="1" applyAlignment="1">
      <alignment horizontal="center" vertical="center"/>
    </xf>
    <xf numFmtId="3" fontId="40" fillId="14" borderId="44" xfId="3" applyNumberFormat="1" applyFont="1" applyFill="1" applyBorder="1" applyAlignment="1">
      <alignment horizontal="center" vertical="center"/>
    </xf>
    <xf numFmtId="3" fontId="41" fillId="0" borderId="0" xfId="3" applyNumberFormat="1" applyFont="1">
      <alignment vertical="center"/>
    </xf>
    <xf numFmtId="0" fontId="40" fillId="0" borderId="45" xfId="3" applyFont="1" applyBorder="1" applyAlignment="1">
      <alignment horizontal="center" vertical="center"/>
    </xf>
    <xf numFmtId="0" fontId="41" fillId="0" borderId="7" xfId="3" applyFont="1" applyBorder="1" applyAlignment="1">
      <alignment horizontal="center" vertical="center"/>
    </xf>
    <xf numFmtId="0" fontId="41" fillId="0" borderId="7" xfId="3" applyFont="1" applyBorder="1">
      <alignment vertical="center"/>
    </xf>
    <xf numFmtId="0" fontId="38" fillId="0" borderId="7" xfId="3" applyBorder="1">
      <alignment vertical="center"/>
    </xf>
    <xf numFmtId="0" fontId="38" fillId="0" borderId="7" xfId="3" applyBorder="1" applyAlignment="1">
      <alignment horizontal="center" vertical="center"/>
    </xf>
    <xf numFmtId="0" fontId="40" fillId="15" borderId="46" xfId="3" applyFont="1" applyFill="1" applyBorder="1" applyAlignment="1">
      <alignment horizontal="center" vertical="center"/>
    </xf>
    <xf numFmtId="0" fontId="40" fillId="15" borderId="47" xfId="3" applyFont="1" applyFill="1" applyBorder="1" applyAlignment="1">
      <alignment horizontal="center" vertical="center"/>
    </xf>
    <xf numFmtId="0" fontId="40" fillId="15" borderId="34" xfId="3" applyFont="1" applyFill="1" applyBorder="1" applyAlignment="1">
      <alignment horizontal="center" vertical="center"/>
    </xf>
    <xf numFmtId="0" fontId="40" fillId="15" borderId="35" xfId="3" applyFont="1" applyFill="1" applyBorder="1" applyAlignment="1">
      <alignment horizontal="center" vertical="center"/>
    </xf>
    <xf numFmtId="0" fontId="40" fillId="0" borderId="0" xfId="3" applyFont="1">
      <alignment vertical="center"/>
    </xf>
    <xf numFmtId="0" fontId="40" fillId="14" borderId="46" xfId="3" applyFont="1" applyFill="1" applyBorder="1" applyAlignment="1">
      <alignment horizontal="left" vertical="center"/>
    </xf>
    <xf numFmtId="0" fontId="40" fillId="14" borderId="34" xfId="3" applyFont="1" applyFill="1" applyBorder="1" applyAlignment="1">
      <alignment horizontal="left" vertical="center"/>
    </xf>
    <xf numFmtId="0" fontId="40" fillId="15" borderId="48" xfId="3" applyFont="1" applyFill="1" applyBorder="1" applyAlignment="1">
      <alignment horizontal="center" vertical="center"/>
    </xf>
    <xf numFmtId="0" fontId="40" fillId="15" borderId="49" xfId="3" applyFont="1" applyFill="1" applyBorder="1" applyAlignment="1">
      <alignment horizontal="center" vertical="center"/>
    </xf>
    <xf numFmtId="0" fontId="42" fillId="0" borderId="7" xfId="3" applyFont="1" applyBorder="1">
      <alignment vertical="center"/>
    </xf>
    <xf numFmtId="0" fontId="40" fillId="15" borderId="5" xfId="3" applyFont="1" applyFill="1" applyBorder="1" applyAlignment="1">
      <alignment horizontal="center" vertical="center"/>
    </xf>
    <xf numFmtId="0" fontId="40" fillId="16" borderId="6" xfId="3" applyFont="1" applyFill="1" applyBorder="1" applyAlignment="1">
      <alignment horizontal="center" vertical="center"/>
    </xf>
    <xf numFmtId="0" fontId="40" fillId="14" borderId="51" xfId="3" applyFont="1" applyFill="1" applyBorder="1" applyAlignment="1">
      <alignment horizontal="center" vertical="center"/>
    </xf>
    <xf numFmtId="0" fontId="44" fillId="0" borderId="0" xfId="3" applyFont="1">
      <alignment vertical="center"/>
    </xf>
    <xf numFmtId="184" fontId="40" fillId="15" borderId="50" xfId="3" applyNumberFormat="1" applyFont="1" applyFill="1" applyBorder="1" applyAlignment="1">
      <alignment horizontal="center" vertical="center"/>
    </xf>
    <xf numFmtId="184" fontId="40" fillId="14" borderId="52" xfId="3" applyNumberFormat="1" applyFont="1" applyFill="1" applyBorder="1" applyAlignment="1">
      <alignment horizontal="center" vertical="center"/>
    </xf>
    <xf numFmtId="184" fontId="40" fillId="16" borderId="30" xfId="3" applyNumberFormat="1" applyFont="1" applyFill="1" applyBorder="1" applyAlignment="1">
      <alignment horizontal="center" vertical="center"/>
    </xf>
    <xf numFmtId="184" fontId="40" fillId="15" borderId="24" xfId="3" applyNumberFormat="1" applyFont="1" applyFill="1" applyBorder="1" applyAlignment="1">
      <alignment horizontal="center" vertical="center"/>
    </xf>
    <xf numFmtId="184" fontId="40" fillId="14" borderId="53" xfId="3" applyNumberFormat="1" applyFont="1" applyFill="1" applyBorder="1" applyAlignment="1">
      <alignment horizontal="center" vertical="center"/>
    </xf>
    <xf numFmtId="184" fontId="40" fillId="16" borderId="4" xfId="3" applyNumberFormat="1" applyFont="1" applyFill="1" applyBorder="1" applyAlignment="1">
      <alignment horizontal="center" vertical="center"/>
    </xf>
    <xf numFmtId="184" fontId="38" fillId="0" borderId="0" xfId="3" applyNumberFormat="1" applyAlignment="1">
      <alignment horizontal="center" vertical="center"/>
    </xf>
    <xf numFmtId="184" fontId="38" fillId="0" borderId="0" xfId="3" applyNumberFormat="1">
      <alignment vertical="center"/>
    </xf>
  </cellXfs>
  <cellStyles count="4">
    <cellStyle name="백분율" xfId="2" builtinId="5"/>
    <cellStyle name="쉼표 [0]" xfId="1" builtinId="6"/>
    <cellStyle name="표준" xfId="0" builtinId="0"/>
    <cellStyle name="표준 2" xfId="3" xr:uid="{A8F30DE2-D850-4920-AC6E-7B40DC3C670D}"/>
  </cellStyles>
  <dxfs count="0"/>
  <tableStyles count="0" defaultTableStyle="TableStyleMedium2" defaultPivotStyle="PivotStyleLight16"/>
  <colors>
    <mruColors>
      <color rgb="FFFF3300"/>
      <color rgb="FFFFFF99"/>
      <color rgb="FF9966FF"/>
      <color rgb="FFAAF4BD"/>
      <color rgb="FFFFF681"/>
      <color rgb="FFFFFAB3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18</xdr:row>
      <xdr:rowOff>85724</xdr:rowOff>
    </xdr:from>
    <xdr:to>
      <xdr:col>11</xdr:col>
      <xdr:colOff>500590</xdr:colOff>
      <xdr:row>38</xdr:row>
      <xdr:rowOff>152399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4" y="5534024"/>
          <a:ext cx="7349066" cy="4257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123264</xdr:colOff>
      <xdr:row>34</xdr:row>
      <xdr:rowOff>100852</xdr:rowOff>
    </xdr:from>
    <xdr:to>
      <xdr:col>10</xdr:col>
      <xdr:colOff>392205</xdr:colOff>
      <xdr:row>39</xdr:row>
      <xdr:rowOff>89647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3B3A1F0A-2E5D-4C13-BA72-72F0D0B8B4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13" t="21614" r="51346" b="67521"/>
        <a:stretch/>
      </xdr:blipFill>
      <xdr:spPr>
        <a:xfrm>
          <a:off x="123264" y="7272617"/>
          <a:ext cx="7530353" cy="1053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6"/>
  <sheetViews>
    <sheetView tabSelected="1" zoomScaleNormal="100" zoomScaleSheetLayoutView="100" workbookViewId="0">
      <selection activeCell="O20" sqref="O20"/>
    </sheetView>
  </sheetViews>
  <sheetFormatPr defaultRowHeight="16.5"/>
  <cols>
    <col min="1" max="1" width="2.125" customWidth="1"/>
    <col min="2" max="2" width="15.375" style="45" customWidth="1"/>
    <col min="3" max="3" width="14.125" customWidth="1"/>
    <col min="4" max="4" width="6.25" customWidth="1"/>
    <col min="5" max="5" width="2.375" customWidth="1"/>
    <col min="6" max="6" width="14.75" style="45" customWidth="1"/>
    <col min="7" max="7" width="15.125" customWidth="1"/>
    <col min="8" max="8" width="5.625" customWidth="1"/>
    <col min="9" max="9" width="0.875" style="15" customWidth="1"/>
    <col min="10" max="10" width="2.625" style="15" customWidth="1"/>
    <col min="11" max="11" width="12.75" style="33" customWidth="1"/>
    <col min="12" max="12" width="17" style="15" customWidth="1"/>
    <col min="13" max="13" width="7.5" style="15" bestFit="1" customWidth="1"/>
    <col min="14" max="14" width="2.375" style="15" customWidth="1"/>
    <col min="15" max="15" width="15.125" style="33" customWidth="1"/>
    <col min="16" max="16" width="15.5" style="15" customWidth="1"/>
    <col min="17" max="17" width="4.875" style="15" customWidth="1"/>
    <col min="18" max="18" width="10.125" style="15" customWidth="1"/>
    <col min="19" max="19" width="10.125" style="15" hidden="1" customWidth="1"/>
    <col min="20" max="21" width="10.125" style="15" customWidth="1"/>
    <col min="22" max="22" width="11.875" style="11" bestFit="1" customWidth="1"/>
    <col min="23" max="29" width="9" style="11"/>
    <col min="30" max="30" width="9" style="10"/>
  </cols>
  <sheetData>
    <row r="1" spans="1:22">
      <c r="A1" s="11"/>
      <c r="B1" s="33"/>
      <c r="C1" s="11"/>
      <c r="D1" s="11"/>
      <c r="E1" s="11"/>
      <c r="F1" s="33"/>
      <c r="G1" s="11"/>
      <c r="H1" s="15"/>
    </row>
    <row r="2" spans="1:22" ht="131.25" customHeight="1" thickBot="1">
      <c r="A2" s="58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22" ht="30.75" customHeight="1">
      <c r="A3" s="16"/>
      <c r="B3" s="61" t="s">
        <v>14</v>
      </c>
      <c r="C3" s="62"/>
      <c r="D3" s="62"/>
      <c r="E3" s="62"/>
      <c r="F3" s="62"/>
      <c r="G3" s="62"/>
      <c r="H3" s="63"/>
      <c r="I3" s="16"/>
      <c r="J3" s="16"/>
      <c r="K3" s="61" t="s">
        <v>12</v>
      </c>
      <c r="L3" s="62"/>
      <c r="M3" s="62"/>
      <c r="N3" s="62"/>
      <c r="O3" s="62"/>
      <c r="P3" s="62"/>
      <c r="Q3" s="63"/>
    </row>
    <row r="4" spans="1:22">
      <c r="A4" s="10"/>
      <c r="B4" s="64" t="s">
        <v>13</v>
      </c>
      <c r="C4" s="65"/>
      <c r="D4" s="65"/>
      <c r="E4" s="65"/>
      <c r="F4" s="65"/>
      <c r="G4" s="65"/>
      <c r="H4" s="66"/>
      <c r="K4" s="74" t="s">
        <v>13</v>
      </c>
      <c r="L4" s="75"/>
      <c r="M4" s="75"/>
      <c r="N4" s="75"/>
      <c r="O4" s="75"/>
      <c r="P4" s="75"/>
      <c r="Q4" s="30"/>
    </row>
    <row r="5" spans="1:22" ht="30.75" customHeight="1">
      <c r="A5" s="10"/>
      <c r="B5" s="78" t="s">
        <v>15</v>
      </c>
      <c r="C5" s="68"/>
      <c r="D5" s="68"/>
      <c r="E5" s="20"/>
      <c r="F5" s="69" t="s">
        <v>16</v>
      </c>
      <c r="G5" s="70"/>
      <c r="H5" s="71"/>
      <c r="K5" s="67" t="s">
        <v>17</v>
      </c>
      <c r="L5" s="68"/>
      <c r="M5" s="68"/>
      <c r="N5" s="20"/>
      <c r="O5" s="69" t="s">
        <v>18</v>
      </c>
      <c r="P5" s="70"/>
      <c r="Q5" s="71"/>
    </row>
    <row r="6" spans="1:22" ht="12" customHeight="1" thickBot="1">
      <c r="A6" s="10"/>
      <c r="B6" s="34"/>
      <c r="C6" s="17"/>
      <c r="D6" s="17"/>
      <c r="E6" s="20"/>
      <c r="F6" s="72"/>
      <c r="G6" s="72"/>
      <c r="H6" s="73"/>
      <c r="I6" s="57" t="s">
        <v>11</v>
      </c>
      <c r="J6" s="57"/>
      <c r="K6" s="59"/>
      <c r="L6" s="60"/>
      <c r="M6" s="17"/>
      <c r="N6" s="20"/>
      <c r="O6" s="72"/>
      <c r="P6" s="72"/>
      <c r="Q6" s="73"/>
    </row>
    <row r="7" spans="1:22" ht="36.75" customHeight="1" thickBot="1">
      <c r="A7" s="10"/>
      <c r="B7" s="56" t="s">
        <v>0</v>
      </c>
      <c r="C7" s="13">
        <v>0.28189999999999998</v>
      </c>
      <c r="D7" s="9"/>
      <c r="E7" s="20"/>
      <c r="F7" s="36" t="s">
        <v>0</v>
      </c>
      <c r="G7" s="14">
        <v>0.28189999999999998</v>
      </c>
      <c r="H7" s="1"/>
      <c r="I7" s="15">
        <v>0.28189999999999998</v>
      </c>
      <c r="K7" s="35" t="s">
        <v>0</v>
      </c>
      <c r="L7" s="13">
        <v>0.15</v>
      </c>
      <c r="M7" s="9"/>
      <c r="N7" s="20"/>
      <c r="O7" s="36" t="s">
        <v>0</v>
      </c>
      <c r="P7" s="14">
        <v>0.15</v>
      </c>
      <c r="Q7" s="1"/>
      <c r="S7" s="15" t="s">
        <v>11</v>
      </c>
    </row>
    <row r="8" spans="1:22" ht="33.75" customHeight="1" thickBot="1">
      <c r="A8" s="10"/>
      <c r="B8" s="56" t="s">
        <v>1</v>
      </c>
      <c r="C8" s="22">
        <v>100000000</v>
      </c>
      <c r="D8" s="1" t="s">
        <v>7</v>
      </c>
      <c r="E8" s="20"/>
      <c r="F8" s="36" t="s">
        <v>1</v>
      </c>
      <c r="G8" s="21">
        <v>100000000</v>
      </c>
      <c r="H8" s="1" t="s">
        <v>7</v>
      </c>
      <c r="I8" s="15">
        <v>0.06</v>
      </c>
      <c r="K8" s="36" t="s">
        <v>1</v>
      </c>
      <c r="L8" s="22">
        <v>100000000</v>
      </c>
      <c r="M8" s="1" t="s">
        <v>7</v>
      </c>
      <c r="N8" s="20"/>
      <c r="O8" s="36" t="s">
        <v>1</v>
      </c>
      <c r="P8" s="21">
        <v>100000000</v>
      </c>
      <c r="Q8" s="1" t="s">
        <v>7</v>
      </c>
      <c r="S8" s="15">
        <v>0.15</v>
      </c>
    </row>
    <row r="9" spans="1:22" ht="13.5" customHeight="1" thickBot="1">
      <c r="A9" s="10"/>
      <c r="B9" s="37"/>
      <c r="C9" s="20"/>
      <c r="D9" s="20"/>
      <c r="E9" s="20"/>
      <c r="F9" s="46"/>
      <c r="G9" s="20"/>
      <c r="H9" s="25"/>
      <c r="K9" s="37"/>
      <c r="L9" s="20"/>
      <c r="M9" s="20"/>
      <c r="N9" s="20"/>
      <c r="O9" s="46"/>
      <c r="P9" s="20"/>
      <c r="Q9" s="25"/>
    </row>
    <row r="10" spans="1:22" ht="29.25" customHeight="1" thickBot="1">
      <c r="A10" s="10"/>
      <c r="B10" s="38" t="s">
        <v>3</v>
      </c>
      <c r="C10" s="8">
        <f>C8-C11</f>
        <v>78010000</v>
      </c>
      <c r="D10" s="2" t="s">
        <v>2</v>
      </c>
      <c r="E10" s="20"/>
      <c r="F10" s="47" t="s">
        <v>3</v>
      </c>
      <c r="G10" s="8">
        <f>G8-G11-G12</f>
        <v>70918100</v>
      </c>
      <c r="H10" s="6" t="s">
        <v>7</v>
      </c>
      <c r="K10" s="38" t="s">
        <v>3</v>
      </c>
      <c r="L10" s="8">
        <f>L8-L11</f>
        <v>85000000</v>
      </c>
      <c r="M10" s="2" t="s">
        <v>2</v>
      </c>
      <c r="N10" s="20"/>
      <c r="O10" s="47" t="s">
        <v>3</v>
      </c>
      <c r="P10" s="8">
        <f>P8-P11-P12</f>
        <v>77273100</v>
      </c>
      <c r="Q10" s="6" t="s">
        <v>7</v>
      </c>
      <c r="V10" s="12"/>
    </row>
    <row r="11" spans="1:22" ht="27" customHeight="1" thickBot="1">
      <c r="A11" s="10"/>
      <c r="B11" s="39" t="s">
        <v>4</v>
      </c>
      <c r="C11" s="7">
        <f>ROUNDDOWN(C14,-3)</f>
        <v>21990000</v>
      </c>
      <c r="D11" s="6" t="s">
        <v>7</v>
      </c>
      <c r="E11" s="20"/>
      <c r="F11" s="48" t="s">
        <v>4</v>
      </c>
      <c r="G11" s="7">
        <f>ROUNDDOWN(G14,-3)</f>
        <v>19991000</v>
      </c>
      <c r="H11" s="3" t="s">
        <v>7</v>
      </c>
      <c r="K11" s="39" t="s">
        <v>4</v>
      </c>
      <c r="L11" s="7">
        <f>ROUNDDOWN(L14,-3)</f>
        <v>15000000</v>
      </c>
      <c r="M11" s="6" t="s">
        <v>7</v>
      </c>
      <c r="N11" s="20"/>
      <c r="O11" s="48" t="s">
        <v>4</v>
      </c>
      <c r="P11" s="7">
        <f>ROUNDDOWN(P14,-3)</f>
        <v>13636000</v>
      </c>
      <c r="Q11" s="3" t="s">
        <v>7</v>
      </c>
      <c r="V11" s="12"/>
    </row>
    <row r="12" spans="1:22" ht="27" customHeight="1" thickBot="1">
      <c r="A12" s="10"/>
      <c r="B12" s="76" t="s">
        <v>10</v>
      </c>
      <c r="C12" s="77"/>
      <c r="D12" s="77"/>
      <c r="E12" s="20"/>
      <c r="F12" s="48" t="s">
        <v>8</v>
      </c>
      <c r="G12" s="7">
        <f>ROUNDDOWN(G15,-1)</f>
        <v>9090900</v>
      </c>
      <c r="H12" s="6" t="s">
        <v>7</v>
      </c>
      <c r="K12" s="76" t="s">
        <v>10</v>
      </c>
      <c r="L12" s="77"/>
      <c r="M12" s="77"/>
      <c r="N12" s="20"/>
      <c r="O12" s="48" t="s">
        <v>8</v>
      </c>
      <c r="P12" s="7">
        <f>ROUNDDOWN(P15,-1)</f>
        <v>9090900</v>
      </c>
      <c r="Q12" s="6" t="s">
        <v>7</v>
      </c>
      <c r="V12" s="12"/>
    </row>
    <row r="13" spans="1:22" ht="16.5" hidden="1" customHeight="1">
      <c r="A13" s="10"/>
      <c r="B13" s="40" t="s">
        <v>5</v>
      </c>
      <c r="C13" s="18">
        <f>C8/(1+C7)</f>
        <v>78009205.086200163</v>
      </c>
      <c r="D13" s="24"/>
      <c r="E13" s="20"/>
      <c r="F13" s="49" t="s">
        <v>5</v>
      </c>
      <c r="G13" s="4">
        <f>G16/(1+G7)</f>
        <v>70917459.169272885</v>
      </c>
      <c r="H13" s="26"/>
      <c r="K13" s="40" t="s">
        <v>5</v>
      </c>
      <c r="L13" s="18">
        <f>L8-L14</f>
        <v>85000000</v>
      </c>
      <c r="M13" s="24"/>
      <c r="N13" s="20"/>
      <c r="O13" s="49" t="s">
        <v>5</v>
      </c>
      <c r="P13" s="4">
        <f>P16-P14</f>
        <v>77272727.272727266</v>
      </c>
      <c r="Q13" s="26"/>
    </row>
    <row r="14" spans="1:22" ht="16.5" hidden="1" customHeight="1">
      <c r="A14" s="10"/>
      <c r="B14" s="40" t="s">
        <v>6</v>
      </c>
      <c r="C14" s="18">
        <f>C8-C13</f>
        <v>21990794.913799837</v>
      </c>
      <c r="D14" s="24"/>
      <c r="E14" s="20"/>
      <c r="F14" s="49" t="s">
        <v>6</v>
      </c>
      <c r="G14" s="55">
        <f>G16-G13</f>
        <v>19991631.739818022</v>
      </c>
      <c r="H14" s="26"/>
      <c r="K14" s="40" t="s">
        <v>6</v>
      </c>
      <c r="L14" s="18">
        <f>L8*L7</f>
        <v>15000000</v>
      </c>
      <c r="M14" s="24"/>
      <c r="N14" s="20"/>
      <c r="O14" s="49" t="s">
        <v>6</v>
      </c>
      <c r="P14" s="4">
        <f>P16*P7</f>
        <v>13636363.636363635</v>
      </c>
      <c r="Q14" s="26"/>
    </row>
    <row r="15" spans="1:22" ht="16.5" hidden="1" customHeight="1">
      <c r="A15" s="10"/>
      <c r="B15" s="40"/>
      <c r="C15" s="19"/>
      <c r="D15" s="24"/>
      <c r="E15" s="20"/>
      <c r="F15" s="49" t="s">
        <v>8</v>
      </c>
      <c r="G15" s="5">
        <f>G16*0.1</f>
        <v>9090909.0909090918</v>
      </c>
      <c r="H15" s="26"/>
      <c r="K15" s="40"/>
      <c r="L15" s="19"/>
      <c r="M15" s="24"/>
      <c r="N15" s="20"/>
      <c r="O15" s="49" t="s">
        <v>8</v>
      </c>
      <c r="P15" s="5">
        <f>P16*0.1</f>
        <v>9090909.0909090918</v>
      </c>
      <c r="Q15" s="26"/>
    </row>
    <row r="16" spans="1:22" ht="16.5" hidden="1" customHeight="1">
      <c r="A16" s="10"/>
      <c r="B16" s="40"/>
      <c r="C16" s="19"/>
      <c r="D16" s="24"/>
      <c r="E16" s="20"/>
      <c r="F16" s="49" t="s">
        <v>9</v>
      </c>
      <c r="G16" s="5">
        <f>G8/(1+10%)</f>
        <v>90909090.909090906</v>
      </c>
      <c r="H16" s="26"/>
      <c r="K16" s="40"/>
      <c r="L16" s="19"/>
      <c r="M16" s="24"/>
      <c r="N16" s="20"/>
      <c r="O16" s="49" t="s">
        <v>9</v>
      </c>
      <c r="P16" s="5">
        <f>P8/(1+10%)</f>
        <v>90909090.909090906</v>
      </c>
      <c r="Q16" s="26"/>
    </row>
    <row r="17" spans="1:21">
      <c r="A17" s="10"/>
      <c r="B17" s="41"/>
      <c r="C17" s="20"/>
      <c r="D17" s="20"/>
      <c r="E17" s="20"/>
      <c r="F17" s="46"/>
      <c r="G17" s="20"/>
      <c r="H17" s="27"/>
      <c r="K17" s="51"/>
      <c r="L17" s="23"/>
      <c r="M17" s="23"/>
      <c r="N17" s="23"/>
      <c r="O17" s="53"/>
      <c r="P17" s="23"/>
      <c r="Q17" s="30"/>
    </row>
    <row r="18" spans="1:21" ht="17.25" thickBot="1">
      <c r="A18" s="10"/>
      <c r="B18" s="42"/>
      <c r="C18" s="28"/>
      <c r="D18" s="28"/>
      <c r="E18" s="28"/>
      <c r="F18" s="50"/>
      <c r="G18" s="28"/>
      <c r="H18" s="29"/>
      <c r="K18" s="52"/>
      <c r="L18" s="31"/>
      <c r="M18" s="31"/>
      <c r="N18" s="31"/>
      <c r="O18" s="54"/>
      <c r="P18" s="31"/>
      <c r="Q18" s="32"/>
    </row>
    <row r="19" spans="1:21">
      <c r="A19" s="10"/>
      <c r="B19" s="43"/>
      <c r="C19" s="15"/>
      <c r="D19" s="11"/>
      <c r="E19" s="11"/>
      <c r="F19" s="46"/>
      <c r="G19" s="20"/>
      <c r="H19" s="20"/>
      <c r="I19" s="23"/>
      <c r="J19" s="23"/>
      <c r="K19" s="53"/>
      <c r="L19" s="23"/>
      <c r="M19" s="23"/>
      <c r="N19" s="23"/>
      <c r="O19" s="53"/>
      <c r="P19" s="23"/>
      <c r="Q19" s="23"/>
      <c r="R19" s="23"/>
      <c r="S19" s="23"/>
      <c r="T19" s="23"/>
      <c r="U19" s="23"/>
    </row>
    <row r="20" spans="1:21">
      <c r="A20" s="10"/>
      <c r="B20" s="43"/>
      <c r="C20" s="15"/>
      <c r="D20" s="11"/>
      <c r="E20" s="11"/>
      <c r="F20" s="43"/>
      <c r="G20" s="15"/>
      <c r="H20" s="11"/>
    </row>
    <row r="21" spans="1:21">
      <c r="A21" s="10"/>
      <c r="B21" s="43"/>
      <c r="C21" s="15"/>
      <c r="D21" s="11"/>
      <c r="E21" s="11"/>
      <c r="F21" s="43"/>
      <c r="G21" s="15"/>
      <c r="H21" s="11"/>
    </row>
    <row r="22" spans="1:21">
      <c r="A22" s="10"/>
      <c r="B22" s="43"/>
      <c r="C22" s="15"/>
      <c r="D22" s="11"/>
      <c r="E22" s="11"/>
      <c r="F22" s="43"/>
      <c r="G22" s="15"/>
      <c r="H22" s="11"/>
    </row>
    <row r="23" spans="1:21">
      <c r="A23" s="10"/>
      <c r="B23" s="43"/>
      <c r="C23" s="15"/>
      <c r="D23" s="11"/>
      <c r="E23" s="11"/>
      <c r="F23" s="43"/>
      <c r="G23" s="15"/>
      <c r="H23" s="11"/>
    </row>
    <row r="24" spans="1:21">
      <c r="A24" s="10"/>
      <c r="B24" s="43"/>
      <c r="C24" s="15"/>
      <c r="D24" s="11"/>
      <c r="E24" s="11"/>
      <c r="F24" s="43"/>
      <c r="G24" s="15"/>
      <c r="H24" s="11"/>
    </row>
    <row r="25" spans="1:21">
      <c r="A25" s="10"/>
      <c r="B25" s="43"/>
      <c r="C25" s="15"/>
      <c r="D25" s="11"/>
      <c r="E25" s="11"/>
      <c r="F25" s="43"/>
      <c r="G25" s="15"/>
      <c r="H25" s="11"/>
    </row>
    <row r="26" spans="1:21">
      <c r="A26" s="10"/>
      <c r="B26" s="43"/>
      <c r="C26" s="15"/>
      <c r="D26" s="11"/>
      <c r="E26" s="11"/>
      <c r="F26" s="43"/>
      <c r="G26" s="15"/>
      <c r="H26" s="11"/>
    </row>
    <row r="27" spans="1:21">
      <c r="A27" s="10"/>
      <c r="B27" s="43"/>
      <c r="C27" s="15"/>
      <c r="D27" s="11"/>
      <c r="E27" s="11"/>
      <c r="F27" s="43"/>
      <c r="G27" s="15"/>
      <c r="H27" s="11"/>
    </row>
    <row r="28" spans="1:21">
      <c r="A28" s="10"/>
      <c r="B28" s="43"/>
      <c r="C28" s="15"/>
      <c r="D28" s="11"/>
      <c r="E28" s="11"/>
      <c r="F28" s="43"/>
      <c r="G28" s="15"/>
      <c r="H28" s="11"/>
    </row>
    <row r="29" spans="1:21">
      <c r="A29" s="10"/>
      <c r="B29" s="43"/>
      <c r="C29" s="15"/>
      <c r="D29" s="11"/>
      <c r="E29" s="11"/>
      <c r="F29" s="43"/>
      <c r="G29" s="15"/>
      <c r="H29" s="11"/>
    </row>
    <row r="30" spans="1:21">
      <c r="A30" s="10"/>
      <c r="B30" s="43"/>
      <c r="C30" s="15"/>
      <c r="D30" s="11"/>
      <c r="E30" s="11"/>
      <c r="F30" s="43"/>
      <c r="G30" s="15"/>
      <c r="H30" s="11"/>
    </row>
    <row r="31" spans="1:21">
      <c r="A31" s="10"/>
      <c r="B31" s="43"/>
      <c r="C31" s="15"/>
      <c r="D31" s="11"/>
      <c r="E31" s="11"/>
      <c r="F31" s="43"/>
      <c r="G31" s="15"/>
      <c r="H31" s="11"/>
    </row>
    <row r="32" spans="1:21">
      <c r="A32" s="10"/>
      <c r="B32" s="43"/>
      <c r="C32" s="15"/>
      <c r="D32" s="11"/>
      <c r="E32" s="11"/>
      <c r="F32" s="43"/>
      <c r="G32" s="15"/>
      <c r="H32" s="11"/>
    </row>
    <row r="33" spans="1:29">
      <c r="A33" s="10"/>
      <c r="B33" s="43"/>
      <c r="C33" s="15"/>
      <c r="D33" s="11"/>
      <c r="E33" s="11"/>
      <c r="F33" s="43"/>
      <c r="G33" s="15"/>
      <c r="H33" s="11"/>
    </row>
    <row r="34" spans="1:29">
      <c r="A34" s="10"/>
      <c r="B34" s="43"/>
      <c r="C34" s="15"/>
      <c r="D34" s="11"/>
      <c r="E34" s="11"/>
      <c r="F34" s="43"/>
      <c r="G34" s="15"/>
      <c r="H34" s="11"/>
    </row>
    <row r="35" spans="1:29">
      <c r="A35" s="10"/>
      <c r="B35" s="43"/>
      <c r="C35" s="15"/>
      <c r="D35" s="11"/>
      <c r="E35" s="11"/>
      <c r="F35" s="43"/>
      <c r="G35" s="15"/>
      <c r="H35" s="11"/>
    </row>
    <row r="36" spans="1:29">
      <c r="A36" s="10"/>
      <c r="B36" s="43"/>
      <c r="C36" s="15"/>
      <c r="D36" s="11"/>
      <c r="E36" s="11"/>
      <c r="F36" s="43"/>
      <c r="G36" s="15"/>
      <c r="H36" s="11"/>
    </row>
    <row r="37" spans="1:29">
      <c r="A37" s="10"/>
      <c r="B37" s="43"/>
      <c r="C37" s="15"/>
      <c r="D37" s="11"/>
      <c r="E37" s="11"/>
      <c r="F37" s="43"/>
      <c r="G37" s="15"/>
      <c r="H37" s="11"/>
    </row>
    <row r="38" spans="1:29">
      <c r="A38" s="10"/>
      <c r="B38" s="43"/>
      <c r="C38" s="15"/>
      <c r="D38" s="11"/>
      <c r="E38" s="11"/>
      <c r="F38" s="43"/>
      <c r="G38" s="15"/>
      <c r="H38" s="11"/>
    </row>
    <row r="39" spans="1:29">
      <c r="A39" s="10"/>
      <c r="B39" s="43"/>
      <c r="C39" s="15"/>
      <c r="D39" s="11"/>
      <c r="E39" s="11"/>
      <c r="F39" s="43"/>
      <c r="G39" s="15"/>
      <c r="H39" s="11"/>
    </row>
    <row r="40" spans="1:29">
      <c r="A40" s="10"/>
      <c r="B40" s="43"/>
      <c r="C40" s="15"/>
      <c r="D40" s="11"/>
      <c r="E40" s="11"/>
      <c r="F40" s="43"/>
      <c r="G40" s="15"/>
      <c r="H40" s="11"/>
    </row>
    <row r="41" spans="1:29" s="10" customFormat="1">
      <c r="A41" s="11"/>
      <c r="B41" s="43"/>
      <c r="C41" s="15"/>
      <c r="D41" s="11"/>
      <c r="E41" s="11"/>
      <c r="F41" s="43"/>
      <c r="G41" s="15"/>
      <c r="H41" s="11"/>
      <c r="I41" s="15"/>
      <c r="J41" s="15"/>
      <c r="K41" s="33"/>
      <c r="L41" s="15"/>
      <c r="M41" s="15"/>
      <c r="N41" s="15"/>
      <c r="O41" s="33"/>
      <c r="P41" s="15"/>
      <c r="Q41" s="15"/>
      <c r="R41" s="15"/>
      <c r="S41" s="15"/>
      <c r="T41" s="15"/>
      <c r="U41" s="15"/>
      <c r="V41" s="11"/>
      <c r="W41" s="11"/>
      <c r="X41" s="11"/>
      <c r="Y41" s="11"/>
      <c r="Z41" s="11"/>
      <c r="AA41" s="11"/>
      <c r="AB41" s="11"/>
      <c r="AC41" s="11"/>
    </row>
    <row r="42" spans="1:29" s="10" customFormat="1">
      <c r="A42" s="11"/>
      <c r="B42" s="43"/>
      <c r="C42" s="15"/>
      <c r="D42" s="11"/>
      <c r="E42" s="11"/>
      <c r="F42" s="43"/>
      <c r="G42" s="15"/>
      <c r="H42" s="11"/>
      <c r="I42" s="15"/>
      <c r="J42" s="15"/>
      <c r="K42" s="33"/>
      <c r="L42" s="15"/>
      <c r="M42" s="15"/>
      <c r="N42" s="15"/>
      <c r="O42" s="33"/>
      <c r="P42" s="15"/>
      <c r="Q42" s="15"/>
      <c r="R42" s="15"/>
      <c r="S42" s="15"/>
      <c r="T42" s="15"/>
      <c r="U42" s="15"/>
      <c r="V42" s="11"/>
      <c r="W42" s="11"/>
      <c r="X42" s="11"/>
      <c r="Y42" s="11"/>
      <c r="Z42" s="11"/>
      <c r="AA42" s="11"/>
      <c r="AB42" s="11"/>
      <c r="AC42" s="11"/>
    </row>
    <row r="43" spans="1:29" s="10" customFormat="1">
      <c r="A43" s="11"/>
      <c r="B43" s="43"/>
      <c r="C43" s="15"/>
      <c r="D43" s="11"/>
      <c r="E43" s="11"/>
      <c r="F43" s="43"/>
      <c r="G43" s="15"/>
      <c r="H43" s="11"/>
      <c r="I43" s="15"/>
      <c r="J43" s="15"/>
      <c r="K43" s="33"/>
      <c r="L43" s="15"/>
      <c r="M43" s="15"/>
      <c r="N43" s="15"/>
      <c r="O43" s="33"/>
      <c r="P43" s="15"/>
      <c r="Q43" s="15"/>
      <c r="R43" s="15"/>
      <c r="S43" s="15"/>
      <c r="T43" s="15"/>
      <c r="U43" s="15"/>
      <c r="V43" s="11"/>
      <c r="W43" s="11"/>
      <c r="X43" s="11"/>
      <c r="Y43" s="11"/>
      <c r="Z43" s="11"/>
      <c r="AA43" s="11"/>
      <c r="AB43" s="11"/>
      <c r="AC43" s="11"/>
    </row>
    <row r="44" spans="1:29" s="10" customFormat="1">
      <c r="A44" s="11"/>
      <c r="B44" s="43"/>
      <c r="C44" s="15"/>
      <c r="D44" s="11"/>
      <c r="E44" s="11"/>
      <c r="F44" s="43"/>
      <c r="G44" s="15"/>
      <c r="H44" s="11"/>
      <c r="I44" s="15"/>
      <c r="J44" s="15"/>
      <c r="K44" s="33"/>
      <c r="L44" s="15"/>
      <c r="M44" s="15"/>
      <c r="N44" s="15"/>
      <c r="O44" s="33"/>
      <c r="P44" s="15"/>
      <c r="Q44" s="15"/>
      <c r="R44" s="15"/>
      <c r="S44" s="15"/>
      <c r="T44" s="15"/>
      <c r="U44" s="15"/>
      <c r="V44" s="11"/>
      <c r="W44" s="11"/>
      <c r="X44" s="11"/>
      <c r="Y44" s="11"/>
      <c r="Z44" s="11"/>
      <c r="AA44" s="11"/>
      <c r="AB44" s="11"/>
      <c r="AC44" s="11"/>
    </row>
    <row r="45" spans="1:29" s="10" customFormat="1">
      <c r="A45" s="11"/>
      <c r="B45" s="43"/>
      <c r="C45" s="15"/>
      <c r="D45" s="11"/>
      <c r="E45" s="11"/>
      <c r="F45" s="43"/>
      <c r="G45" s="15"/>
      <c r="H45" s="11"/>
      <c r="I45" s="15"/>
      <c r="J45" s="15"/>
      <c r="K45" s="33"/>
      <c r="L45" s="15"/>
      <c r="M45" s="15"/>
      <c r="N45" s="15"/>
      <c r="O45" s="33"/>
      <c r="P45" s="15"/>
      <c r="Q45" s="15"/>
      <c r="R45" s="15"/>
      <c r="S45" s="15"/>
      <c r="T45" s="15"/>
      <c r="U45" s="15"/>
      <c r="V45" s="11"/>
      <c r="W45" s="11"/>
      <c r="X45" s="11"/>
      <c r="Y45" s="11"/>
      <c r="Z45" s="11"/>
      <c r="AA45" s="11"/>
      <c r="AB45" s="11"/>
      <c r="AC45" s="11"/>
    </row>
    <row r="46" spans="1:29" s="10" customFormat="1">
      <c r="A46" s="11"/>
      <c r="B46" s="43"/>
      <c r="C46" s="15"/>
      <c r="D46" s="11"/>
      <c r="E46" s="11"/>
      <c r="F46" s="43"/>
      <c r="G46" s="15"/>
      <c r="H46" s="11"/>
      <c r="I46" s="15"/>
      <c r="J46" s="15"/>
      <c r="K46" s="33"/>
      <c r="L46" s="15"/>
      <c r="M46" s="15"/>
      <c r="N46" s="15"/>
      <c r="O46" s="33"/>
      <c r="P46" s="15"/>
      <c r="Q46" s="15"/>
      <c r="R46" s="15"/>
      <c r="S46" s="15"/>
      <c r="T46" s="15"/>
      <c r="U46" s="15"/>
      <c r="V46" s="11"/>
      <c r="W46" s="11"/>
      <c r="X46" s="11"/>
      <c r="Y46" s="11"/>
      <c r="Z46" s="11"/>
      <c r="AA46" s="11"/>
      <c r="AB46" s="11"/>
      <c r="AC46" s="11"/>
    </row>
    <row r="47" spans="1:29" s="10" customFormat="1">
      <c r="A47" s="11"/>
      <c r="B47" s="43"/>
      <c r="C47" s="15"/>
      <c r="D47" s="11"/>
      <c r="E47" s="11"/>
      <c r="F47" s="43"/>
      <c r="G47" s="15"/>
      <c r="H47" s="11"/>
      <c r="I47" s="15"/>
      <c r="J47" s="15"/>
      <c r="K47" s="33"/>
      <c r="L47" s="15"/>
      <c r="M47" s="15"/>
      <c r="N47" s="15"/>
      <c r="O47" s="33"/>
      <c r="P47" s="15"/>
      <c r="Q47" s="15"/>
      <c r="R47" s="15"/>
      <c r="S47" s="15"/>
      <c r="T47" s="15"/>
      <c r="U47" s="15"/>
      <c r="V47" s="11"/>
      <c r="W47" s="11"/>
      <c r="X47" s="11"/>
      <c r="Y47" s="11"/>
      <c r="Z47" s="11"/>
      <c r="AA47" s="11"/>
      <c r="AB47" s="11"/>
      <c r="AC47" s="11"/>
    </row>
    <row r="48" spans="1:29" s="10" customFormat="1">
      <c r="A48" s="11"/>
      <c r="B48" s="43"/>
      <c r="C48" s="15"/>
      <c r="D48" s="11"/>
      <c r="E48" s="11"/>
      <c r="F48" s="43"/>
      <c r="G48" s="15"/>
      <c r="H48" s="11"/>
      <c r="I48" s="15"/>
      <c r="J48" s="15"/>
      <c r="K48" s="33"/>
      <c r="L48" s="15"/>
      <c r="M48" s="15"/>
      <c r="N48" s="15"/>
      <c r="O48" s="33"/>
      <c r="P48" s="15"/>
      <c r="Q48" s="15"/>
      <c r="R48" s="15"/>
      <c r="S48" s="15"/>
      <c r="T48" s="15"/>
      <c r="U48" s="15"/>
      <c r="V48" s="11"/>
      <c r="W48" s="11"/>
      <c r="X48" s="11"/>
      <c r="Y48" s="11"/>
      <c r="Z48" s="11"/>
      <c r="AA48" s="11"/>
      <c r="AB48" s="11"/>
      <c r="AC48" s="11"/>
    </row>
    <row r="49" spans="1:29" s="10" customFormat="1">
      <c r="A49" s="11"/>
      <c r="B49" s="43"/>
      <c r="C49" s="15"/>
      <c r="D49" s="11"/>
      <c r="E49" s="11"/>
      <c r="F49" s="43"/>
      <c r="G49" s="15"/>
      <c r="H49" s="11"/>
      <c r="I49" s="15"/>
      <c r="J49" s="15"/>
      <c r="K49" s="33"/>
      <c r="L49" s="15"/>
      <c r="M49" s="15"/>
      <c r="N49" s="15"/>
      <c r="O49" s="33"/>
      <c r="P49" s="15"/>
      <c r="Q49" s="15"/>
      <c r="R49" s="15"/>
      <c r="S49" s="15"/>
      <c r="T49" s="15"/>
      <c r="U49" s="15"/>
      <c r="V49" s="11"/>
      <c r="W49" s="11"/>
      <c r="X49" s="11"/>
      <c r="Y49" s="11"/>
      <c r="Z49" s="11"/>
      <c r="AA49" s="11"/>
      <c r="AB49" s="11"/>
      <c r="AC49" s="11"/>
    </row>
    <row r="50" spans="1:29" s="10" customFormat="1">
      <c r="A50" s="11"/>
      <c r="B50" s="43"/>
      <c r="C50" s="15"/>
      <c r="D50" s="11"/>
      <c r="E50" s="11"/>
      <c r="F50" s="43"/>
      <c r="G50" s="15"/>
      <c r="H50" s="11"/>
      <c r="I50" s="15"/>
      <c r="J50" s="15"/>
      <c r="K50" s="33"/>
      <c r="L50" s="15"/>
      <c r="M50" s="15"/>
      <c r="N50" s="15"/>
      <c r="O50" s="33"/>
      <c r="P50" s="15"/>
      <c r="Q50" s="15"/>
      <c r="R50" s="15"/>
      <c r="S50" s="15"/>
      <c r="T50" s="15"/>
      <c r="U50" s="15"/>
      <c r="V50" s="11"/>
      <c r="W50" s="11"/>
      <c r="X50" s="11"/>
      <c r="Y50" s="11"/>
      <c r="Z50" s="11"/>
      <c r="AA50" s="11"/>
      <c r="AB50" s="11"/>
      <c r="AC50" s="11"/>
    </row>
    <row r="51" spans="1:29" s="10" customFormat="1">
      <c r="A51" s="11"/>
      <c r="B51" s="43"/>
      <c r="C51" s="15"/>
      <c r="D51" s="11"/>
      <c r="E51" s="11"/>
      <c r="F51" s="43"/>
      <c r="G51" s="15"/>
      <c r="H51" s="11"/>
      <c r="I51" s="15"/>
      <c r="J51" s="15"/>
      <c r="K51" s="33"/>
      <c r="L51" s="15"/>
      <c r="M51" s="15"/>
      <c r="N51" s="15"/>
      <c r="O51" s="33"/>
      <c r="P51" s="15"/>
      <c r="Q51" s="15"/>
      <c r="R51" s="15"/>
      <c r="S51" s="15"/>
      <c r="T51" s="15"/>
      <c r="U51" s="15"/>
      <c r="V51" s="11"/>
      <c r="W51" s="11"/>
      <c r="X51" s="11"/>
      <c r="Y51" s="11"/>
      <c r="Z51" s="11"/>
      <c r="AA51" s="11"/>
      <c r="AB51" s="11"/>
      <c r="AC51" s="11"/>
    </row>
    <row r="52" spans="1:29" s="10" customFormat="1">
      <c r="A52" s="11"/>
      <c r="B52" s="43"/>
      <c r="C52" s="15"/>
      <c r="D52" s="11"/>
      <c r="E52" s="11"/>
      <c r="F52" s="43"/>
      <c r="G52" s="15"/>
      <c r="H52" s="11"/>
      <c r="I52" s="15"/>
      <c r="J52" s="15"/>
      <c r="K52" s="33"/>
      <c r="L52" s="15"/>
      <c r="M52" s="15"/>
      <c r="N52" s="15"/>
      <c r="O52" s="33"/>
      <c r="P52" s="15"/>
      <c r="Q52" s="15"/>
      <c r="R52" s="15"/>
      <c r="S52" s="15"/>
      <c r="T52" s="15"/>
      <c r="U52" s="15"/>
      <c r="V52" s="11"/>
      <c r="W52" s="11"/>
      <c r="X52" s="11"/>
      <c r="Y52" s="11"/>
      <c r="Z52" s="11"/>
      <c r="AA52" s="11"/>
      <c r="AB52" s="11"/>
      <c r="AC52" s="11"/>
    </row>
    <row r="53" spans="1:29" s="10" customFormat="1">
      <c r="A53" s="11"/>
      <c r="B53" s="43"/>
      <c r="C53" s="15"/>
      <c r="D53" s="11"/>
      <c r="E53" s="11"/>
      <c r="F53" s="43"/>
      <c r="G53" s="15"/>
      <c r="H53" s="11"/>
      <c r="I53" s="15"/>
      <c r="J53" s="15"/>
      <c r="K53" s="33"/>
      <c r="L53" s="15"/>
      <c r="M53" s="15"/>
      <c r="N53" s="15"/>
      <c r="O53" s="33"/>
      <c r="P53" s="15"/>
      <c r="Q53" s="15"/>
      <c r="R53" s="15"/>
      <c r="S53" s="15"/>
      <c r="T53" s="15"/>
      <c r="U53" s="15"/>
      <c r="V53" s="11"/>
      <c r="W53" s="11"/>
      <c r="X53" s="11"/>
      <c r="Y53" s="11"/>
      <c r="Z53" s="11"/>
      <c r="AA53" s="11"/>
      <c r="AB53" s="11"/>
      <c r="AC53" s="11"/>
    </row>
    <row r="54" spans="1:29" s="10" customFormat="1">
      <c r="A54" s="11"/>
      <c r="B54" s="43"/>
      <c r="C54" s="11"/>
      <c r="D54" s="11"/>
      <c r="E54" s="11"/>
      <c r="F54" s="43"/>
      <c r="G54" s="11"/>
      <c r="H54" s="11"/>
      <c r="I54" s="15"/>
      <c r="J54" s="15"/>
      <c r="K54" s="33"/>
      <c r="L54" s="15"/>
      <c r="M54" s="15"/>
      <c r="N54" s="15"/>
      <c r="O54" s="33"/>
      <c r="P54" s="15"/>
      <c r="Q54" s="15"/>
      <c r="R54" s="15"/>
      <c r="S54" s="15"/>
      <c r="T54" s="15"/>
      <c r="U54" s="15"/>
      <c r="V54" s="11"/>
      <c r="W54" s="11"/>
      <c r="X54" s="11"/>
      <c r="Y54" s="11"/>
      <c r="Z54" s="11"/>
      <c r="AA54" s="11"/>
      <c r="AB54" s="11"/>
      <c r="AC54" s="11"/>
    </row>
    <row r="55" spans="1:29" s="10" customFormat="1">
      <c r="A55" s="11"/>
      <c r="B55" s="43"/>
      <c r="C55" s="11"/>
      <c r="D55" s="11"/>
      <c r="E55" s="11"/>
      <c r="F55" s="43"/>
      <c r="G55" s="11"/>
      <c r="H55" s="11"/>
      <c r="I55" s="15"/>
      <c r="J55" s="15"/>
      <c r="K55" s="33"/>
      <c r="L55" s="15"/>
      <c r="M55" s="15"/>
      <c r="N55" s="15"/>
      <c r="O55" s="33"/>
      <c r="P55" s="15"/>
      <c r="Q55" s="15"/>
      <c r="R55" s="15"/>
      <c r="S55" s="15"/>
      <c r="T55" s="15"/>
      <c r="U55" s="15"/>
      <c r="V55" s="11"/>
      <c r="W55" s="11"/>
      <c r="X55" s="11"/>
      <c r="Y55" s="11"/>
      <c r="Z55" s="11"/>
      <c r="AA55" s="11"/>
      <c r="AB55" s="11"/>
      <c r="AC55" s="11"/>
    </row>
    <row r="56" spans="1:29" s="10" customFormat="1">
      <c r="A56" s="11"/>
      <c r="B56" s="43"/>
      <c r="C56" s="11"/>
      <c r="D56" s="11"/>
      <c r="E56" s="11"/>
      <c r="F56" s="43"/>
      <c r="G56" s="11"/>
      <c r="H56" s="11"/>
      <c r="I56" s="15"/>
      <c r="J56" s="15"/>
      <c r="K56" s="33"/>
      <c r="L56" s="15"/>
      <c r="M56" s="15"/>
      <c r="N56" s="15"/>
      <c r="O56" s="33"/>
      <c r="P56" s="15"/>
      <c r="Q56" s="15"/>
      <c r="R56" s="15"/>
      <c r="S56" s="15"/>
      <c r="T56" s="15"/>
      <c r="U56" s="15"/>
      <c r="V56" s="11"/>
      <c r="W56" s="11"/>
      <c r="X56" s="11"/>
      <c r="Y56" s="11"/>
      <c r="Z56" s="11"/>
      <c r="AA56" s="11"/>
      <c r="AB56" s="11"/>
      <c r="AC56" s="11"/>
    </row>
    <row r="57" spans="1:29" s="10" customFormat="1">
      <c r="A57" s="11"/>
      <c r="B57" s="43"/>
      <c r="C57" s="11"/>
      <c r="D57" s="11"/>
      <c r="E57" s="11"/>
      <c r="F57" s="43"/>
      <c r="G57" s="11"/>
      <c r="H57" s="11"/>
      <c r="I57" s="15"/>
      <c r="J57" s="15"/>
      <c r="K57" s="33"/>
      <c r="L57" s="15"/>
      <c r="M57" s="15"/>
      <c r="N57" s="15"/>
      <c r="O57" s="33"/>
      <c r="P57" s="15"/>
      <c r="Q57" s="15"/>
      <c r="R57" s="15"/>
      <c r="S57" s="15"/>
      <c r="T57" s="15"/>
      <c r="U57" s="15"/>
      <c r="V57" s="11"/>
      <c r="W57" s="11"/>
      <c r="X57" s="11"/>
      <c r="Y57" s="11"/>
      <c r="Z57" s="11"/>
      <c r="AA57" s="11"/>
      <c r="AB57" s="11"/>
      <c r="AC57" s="11"/>
    </row>
    <row r="58" spans="1:29" s="10" customFormat="1">
      <c r="A58" s="11"/>
      <c r="B58" s="43"/>
      <c r="C58" s="11"/>
      <c r="D58" s="11"/>
      <c r="E58" s="11"/>
      <c r="F58" s="43"/>
      <c r="G58" s="11"/>
      <c r="H58" s="11"/>
      <c r="I58" s="15"/>
      <c r="J58" s="15"/>
      <c r="K58" s="33"/>
      <c r="L58" s="15"/>
      <c r="M58" s="15"/>
      <c r="N58" s="15"/>
      <c r="O58" s="33"/>
      <c r="P58" s="15"/>
      <c r="Q58" s="15"/>
      <c r="R58" s="15"/>
      <c r="S58" s="15"/>
      <c r="T58" s="15"/>
      <c r="U58" s="15"/>
      <c r="V58" s="11"/>
      <c r="W58" s="11"/>
      <c r="X58" s="11"/>
      <c r="Y58" s="11"/>
      <c r="Z58" s="11"/>
      <c r="AA58" s="11"/>
      <c r="AB58" s="11"/>
      <c r="AC58" s="11"/>
    </row>
    <row r="59" spans="1:29" s="10" customFormat="1">
      <c r="A59" s="11"/>
      <c r="B59" s="43"/>
      <c r="C59" s="11"/>
      <c r="D59" s="11"/>
      <c r="E59" s="11"/>
      <c r="F59" s="43"/>
      <c r="G59" s="11"/>
      <c r="H59" s="11"/>
      <c r="I59" s="15"/>
      <c r="J59" s="15"/>
      <c r="K59" s="33"/>
      <c r="L59" s="15"/>
      <c r="M59" s="15"/>
      <c r="N59" s="15"/>
      <c r="O59" s="33"/>
      <c r="P59" s="15"/>
      <c r="Q59" s="15"/>
      <c r="R59" s="15"/>
      <c r="S59" s="15"/>
      <c r="T59" s="15"/>
      <c r="U59" s="15"/>
      <c r="V59" s="11"/>
      <c r="W59" s="11"/>
      <c r="X59" s="11"/>
      <c r="Y59" s="11"/>
      <c r="Z59" s="11"/>
      <c r="AA59" s="11"/>
      <c r="AB59" s="11"/>
      <c r="AC59" s="11"/>
    </row>
    <row r="60" spans="1:29" s="10" customFormat="1">
      <c r="B60" s="44"/>
      <c r="F60" s="44"/>
      <c r="I60" s="15"/>
      <c r="J60" s="15"/>
      <c r="K60" s="33"/>
      <c r="L60" s="15"/>
      <c r="M60" s="15"/>
      <c r="N60" s="15"/>
      <c r="O60" s="33"/>
      <c r="P60" s="15"/>
      <c r="Q60" s="15"/>
      <c r="R60" s="15"/>
      <c r="S60" s="15"/>
      <c r="T60" s="15"/>
      <c r="U60" s="15"/>
      <c r="V60" s="11"/>
      <c r="W60" s="11"/>
      <c r="X60" s="11"/>
      <c r="Y60" s="11"/>
      <c r="Z60" s="11"/>
      <c r="AA60" s="11"/>
      <c r="AB60" s="11"/>
      <c r="AC60" s="11"/>
    </row>
    <row r="61" spans="1:29" s="10" customFormat="1">
      <c r="B61" s="44"/>
      <c r="F61" s="44"/>
      <c r="I61" s="15"/>
      <c r="J61" s="15"/>
      <c r="K61" s="33"/>
      <c r="L61" s="15"/>
      <c r="M61" s="15"/>
      <c r="N61" s="15"/>
      <c r="O61" s="33"/>
      <c r="P61" s="15"/>
      <c r="Q61" s="15"/>
      <c r="R61" s="15"/>
      <c r="S61" s="15"/>
      <c r="T61" s="15"/>
      <c r="U61" s="15"/>
      <c r="V61" s="11"/>
      <c r="W61" s="11"/>
      <c r="X61" s="11"/>
      <c r="Y61" s="11"/>
      <c r="Z61" s="11"/>
      <c r="AA61" s="11"/>
      <c r="AB61" s="11"/>
      <c r="AC61" s="11"/>
    </row>
    <row r="62" spans="1:29" s="10" customFormat="1">
      <c r="B62" s="44"/>
      <c r="F62" s="44"/>
      <c r="I62" s="15"/>
      <c r="J62" s="15"/>
      <c r="K62" s="33"/>
      <c r="L62" s="15"/>
      <c r="M62" s="15"/>
      <c r="N62" s="15"/>
      <c r="O62" s="33"/>
      <c r="P62" s="15"/>
      <c r="Q62" s="15"/>
      <c r="R62" s="15"/>
      <c r="S62" s="15"/>
      <c r="T62" s="15"/>
      <c r="U62" s="15"/>
      <c r="V62" s="11"/>
      <c r="W62" s="11"/>
      <c r="X62" s="11"/>
      <c r="Y62" s="11"/>
      <c r="Z62" s="11"/>
      <c r="AA62" s="11"/>
      <c r="AB62" s="11"/>
      <c r="AC62" s="11"/>
    </row>
    <row r="63" spans="1:29" s="10" customFormat="1">
      <c r="B63" s="44"/>
      <c r="F63" s="44"/>
      <c r="I63" s="15"/>
      <c r="J63" s="15"/>
      <c r="K63" s="33"/>
      <c r="L63" s="15"/>
      <c r="M63" s="15"/>
      <c r="N63" s="15"/>
      <c r="O63" s="33"/>
      <c r="P63" s="15"/>
      <c r="Q63" s="15"/>
      <c r="R63" s="15"/>
      <c r="S63" s="15"/>
      <c r="T63" s="15"/>
      <c r="U63" s="15"/>
      <c r="V63" s="11"/>
      <c r="W63" s="11"/>
      <c r="X63" s="11"/>
      <c r="Y63" s="11"/>
      <c r="Z63" s="11"/>
      <c r="AA63" s="11"/>
      <c r="AB63" s="11"/>
      <c r="AC63" s="11"/>
    </row>
    <row r="64" spans="1:29">
      <c r="A64" s="11"/>
      <c r="B64" s="33"/>
      <c r="C64" s="11"/>
      <c r="D64" s="11"/>
      <c r="E64" s="11"/>
      <c r="F64" s="43"/>
      <c r="G64" s="11"/>
      <c r="H64" s="11"/>
    </row>
    <row r="65" spans="1:8">
      <c r="A65" s="11"/>
      <c r="B65" s="33"/>
      <c r="C65" s="11"/>
      <c r="D65" s="11"/>
      <c r="E65" s="11"/>
      <c r="F65" s="43"/>
      <c r="G65" s="11"/>
      <c r="H65" s="11"/>
    </row>
    <row r="66" spans="1:8">
      <c r="A66" s="11"/>
      <c r="B66" s="33"/>
      <c r="C66" s="11"/>
      <c r="D66" s="11"/>
      <c r="E66" s="11"/>
      <c r="F66" s="43"/>
      <c r="G66" s="11"/>
      <c r="H66" s="11"/>
    </row>
    <row r="67" spans="1:8">
      <c r="A67" s="11"/>
      <c r="B67" s="33"/>
      <c r="C67" s="11"/>
      <c r="D67" s="11"/>
      <c r="E67" s="11"/>
      <c r="F67" s="43"/>
      <c r="G67" s="11"/>
      <c r="H67" s="11"/>
    </row>
    <row r="68" spans="1:8">
      <c r="A68" s="11"/>
      <c r="B68" s="33"/>
      <c r="C68" s="11"/>
      <c r="D68" s="11"/>
      <c r="E68" s="11"/>
      <c r="F68" s="43"/>
      <c r="G68" s="11"/>
      <c r="H68" s="11"/>
    </row>
    <row r="69" spans="1:8">
      <c r="A69" s="11"/>
      <c r="B69" s="33"/>
      <c r="C69" s="11"/>
      <c r="D69" s="11"/>
      <c r="E69" s="11"/>
      <c r="F69" s="43"/>
      <c r="G69" s="11"/>
      <c r="H69" s="11"/>
    </row>
    <row r="70" spans="1:8">
      <c r="A70" s="11"/>
      <c r="B70" s="33"/>
      <c r="C70" s="11"/>
      <c r="D70" s="11"/>
      <c r="E70" s="11"/>
      <c r="F70" s="43"/>
      <c r="G70" s="11"/>
      <c r="H70" s="11"/>
    </row>
    <row r="71" spans="1:8">
      <c r="A71" s="11"/>
      <c r="B71" s="33"/>
      <c r="C71" s="11"/>
      <c r="D71" s="11"/>
      <c r="E71" s="11"/>
      <c r="F71" s="43"/>
      <c r="G71" s="11"/>
      <c r="H71" s="11"/>
    </row>
    <row r="72" spans="1:8">
      <c r="A72" s="11"/>
      <c r="B72" s="33"/>
      <c r="C72" s="11"/>
      <c r="D72" s="11"/>
      <c r="E72" s="11"/>
      <c r="F72" s="43"/>
      <c r="G72" s="11"/>
      <c r="H72" s="11"/>
    </row>
    <row r="73" spans="1:8">
      <c r="A73" s="11"/>
      <c r="B73" s="33"/>
      <c r="C73" s="11"/>
      <c r="D73" s="11"/>
      <c r="E73" s="11"/>
      <c r="F73" s="43"/>
      <c r="G73" s="11"/>
      <c r="H73" s="11"/>
    </row>
    <row r="74" spans="1:8">
      <c r="A74" s="11"/>
      <c r="B74" s="33"/>
      <c r="C74" s="11"/>
      <c r="D74" s="11"/>
      <c r="E74" s="11"/>
      <c r="F74" s="43"/>
      <c r="G74" s="11"/>
      <c r="H74" s="11"/>
    </row>
    <row r="75" spans="1:8">
      <c r="A75" s="11"/>
      <c r="B75" s="33"/>
      <c r="C75" s="11"/>
      <c r="D75" s="11"/>
      <c r="E75" s="11"/>
      <c r="F75" s="43"/>
      <c r="G75" s="11"/>
      <c r="H75" s="11"/>
    </row>
    <row r="76" spans="1:8">
      <c r="A76" s="11"/>
      <c r="B76" s="33"/>
      <c r="C76" s="11"/>
      <c r="D76" s="11"/>
      <c r="E76" s="11"/>
      <c r="F76" s="43"/>
      <c r="G76" s="11"/>
      <c r="H76" s="11"/>
    </row>
    <row r="77" spans="1:8">
      <c r="A77" s="11"/>
      <c r="B77" s="33"/>
      <c r="C77" s="11"/>
      <c r="D77" s="11"/>
      <c r="E77" s="11"/>
      <c r="F77" s="43"/>
      <c r="G77" s="11"/>
      <c r="H77" s="11"/>
    </row>
    <row r="78" spans="1:8">
      <c r="A78" s="11"/>
      <c r="B78" s="33"/>
      <c r="C78" s="11"/>
      <c r="D78" s="11"/>
      <c r="E78" s="11"/>
      <c r="F78" s="43"/>
      <c r="G78" s="11"/>
      <c r="H78" s="11"/>
    </row>
    <row r="79" spans="1:8">
      <c r="A79" s="11"/>
      <c r="B79" s="33"/>
      <c r="C79" s="11"/>
      <c r="D79" s="11"/>
      <c r="E79" s="11"/>
      <c r="F79" s="43"/>
      <c r="G79" s="11"/>
      <c r="H79" s="11"/>
    </row>
    <row r="80" spans="1:8">
      <c r="A80" s="11"/>
      <c r="B80" s="33"/>
      <c r="C80" s="11"/>
      <c r="D80" s="11"/>
      <c r="E80" s="11"/>
      <c r="F80" s="43"/>
      <c r="G80" s="11"/>
      <c r="H80" s="11"/>
    </row>
    <row r="81" spans="1:8">
      <c r="A81" s="11"/>
      <c r="B81" s="33"/>
      <c r="C81" s="11"/>
      <c r="D81" s="11"/>
      <c r="E81" s="11"/>
      <c r="F81" s="43"/>
      <c r="G81" s="11"/>
      <c r="H81" s="11"/>
    </row>
    <row r="82" spans="1:8">
      <c r="A82" s="11"/>
      <c r="B82" s="33"/>
      <c r="C82" s="11"/>
      <c r="D82" s="11"/>
      <c r="E82" s="11"/>
      <c r="F82" s="43"/>
      <c r="G82" s="11"/>
      <c r="H82" s="11"/>
    </row>
    <row r="83" spans="1:8">
      <c r="A83" s="11"/>
      <c r="B83" s="33"/>
      <c r="C83" s="11"/>
      <c r="D83" s="11"/>
      <c r="E83" s="11"/>
      <c r="F83" s="43"/>
      <c r="G83" s="11"/>
      <c r="H83" s="11"/>
    </row>
    <row r="84" spans="1:8">
      <c r="A84" s="11"/>
      <c r="B84" s="33"/>
      <c r="C84" s="11"/>
      <c r="D84" s="11"/>
      <c r="E84" s="11"/>
      <c r="F84" s="43"/>
      <c r="G84" s="11"/>
      <c r="H84" s="11"/>
    </row>
    <row r="85" spans="1:8">
      <c r="A85" s="11"/>
      <c r="B85" s="33"/>
      <c r="C85" s="11"/>
      <c r="D85" s="11"/>
      <c r="E85" s="11"/>
      <c r="F85" s="43"/>
      <c r="G85" s="11"/>
      <c r="H85" s="11"/>
    </row>
    <row r="86" spans="1:8">
      <c r="A86" s="11"/>
      <c r="B86" s="33"/>
      <c r="C86" s="11"/>
      <c r="D86" s="11"/>
      <c r="E86" s="11"/>
      <c r="F86" s="43"/>
      <c r="G86" s="11"/>
      <c r="H86" s="11"/>
    </row>
  </sheetData>
  <mergeCells count="14">
    <mergeCell ref="K12:M12"/>
    <mergeCell ref="B12:D12"/>
    <mergeCell ref="B5:D5"/>
    <mergeCell ref="F5:H5"/>
    <mergeCell ref="F6:H6"/>
    <mergeCell ref="A2:Q2"/>
    <mergeCell ref="K6:L6"/>
    <mergeCell ref="B3:H3"/>
    <mergeCell ref="K3:Q3"/>
    <mergeCell ref="B4:H4"/>
    <mergeCell ref="K5:M5"/>
    <mergeCell ref="O5:Q5"/>
    <mergeCell ref="O6:Q6"/>
    <mergeCell ref="K4:P4"/>
  </mergeCells>
  <phoneticPr fontId="2" type="noConversion"/>
  <dataValidations xWindow="510" yWindow="519" count="4">
    <dataValidation type="list" allowBlank="1" showInputMessage="1" errorTitle="간접비율 선택오류" error="목록중에서 선택하셔야 합니다. " promptTitle="간접비율 선택" prompt="■ 28.19% - 본교 간접비 고시비율(국가연구개발과제, 비영리, 기타교외연구과제)_x000a_■ 6%  - 국가를 당사자로 하는 계약에 관한 법률이 적용되는 연구과제로 정부 연구 용역 등_x000a_■ 직접입력 - 그 외 간접비율을 입력_x000a_" sqref="G7" xr:uid="{00000000-0002-0000-0000-000000000000}">
      <formula1>$I$7:$I$8</formula1>
    </dataValidation>
    <dataValidation type="list" allowBlank="1" showInputMessage="1" errorTitle="간접비율 선택오류" error="목록중에서 선택하셔야 합니다. " promptTitle="간접비율 선택" prompt="■ 28.19% - 본교 간접비 고시비율(국가연구개발과제, 비영리, 기타교외연구과제)_x000a_■ 6%  - 국가를 당사자로 하는 계약에 관한 법률이 적용되는 연구과제로 정부 연구 용역 등_x000a_■ 직접입력 - 그 외 간접비율을 입력" sqref="C7" xr:uid="{00000000-0002-0000-0000-000001000000}">
      <formula1>$I$7:$I$8</formula1>
    </dataValidation>
    <dataValidation type="list" allowBlank="1" showInputMessage="1" errorTitle="간접비율 선택오류" error="목록중에서 선택하셔야 합니다. " promptTitle="간접비율 선택" prompt="■ 15% - 연구개발능률성과급 지급가능 최소 간접비 (비영리, 기타교외연구과제)_x000a_■ 6%  - 국가를 당사자로 하는 계약에 관한 법률이 적용되는 연구과제로 정부 연구 용역 등" sqref="L7" xr:uid="{00000000-0002-0000-0000-000002000000}">
      <formula1>$S$8</formula1>
    </dataValidation>
    <dataValidation type="list" allowBlank="1" showInputMessage="1" errorTitle="간접비율 선택오류" error="목록중에서 선택하셔야 합니다. " promptTitle="간접비율 선택" prompt="■ 15% - 연구개발능률성과급 지급가능 최소 간접비율(비영리,기타교외연구과제)         _x000a_■ 직접입력 - 그 외 간접비율을 입력_x000a_" sqref="P7" xr:uid="{00000000-0002-0000-0000-000003000000}">
      <formula1>$S$8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B819F-87D0-4F38-9A5D-866C253F142D}">
  <dimension ref="A1:J43"/>
  <sheetViews>
    <sheetView zoomScale="85" zoomScaleNormal="85" workbookViewId="0">
      <selection activeCell="N24" sqref="N24"/>
    </sheetView>
  </sheetViews>
  <sheetFormatPr defaultRowHeight="16.5"/>
  <cols>
    <col min="1" max="1" width="4.5" customWidth="1"/>
    <col min="2" max="2" width="12.5" customWidth="1"/>
    <col min="3" max="3" width="11.75" customWidth="1"/>
    <col min="4" max="4" width="18" customWidth="1"/>
    <col min="5" max="5" width="2.875" customWidth="1"/>
    <col min="8" max="8" width="9.875" bestFit="1" customWidth="1"/>
    <col min="10" max="10" width="8.75" bestFit="1" customWidth="1"/>
  </cols>
  <sheetData>
    <row r="1" spans="1:10" ht="1.5" customHeight="1" thickBot="1"/>
    <row r="2" spans="1:10" ht="21" thickBot="1">
      <c r="A2" s="79" t="s">
        <v>20</v>
      </c>
      <c r="B2" s="80"/>
      <c r="C2" s="80"/>
      <c r="D2" s="80"/>
      <c r="E2" s="80"/>
      <c r="F2" s="80"/>
      <c r="G2" s="80"/>
      <c r="H2" s="81"/>
    </row>
    <row r="3" spans="1:10" ht="6.75" customHeight="1"/>
    <row r="4" spans="1:10" ht="20.25">
      <c r="A4" s="82" t="s">
        <v>21</v>
      </c>
    </row>
    <row r="5" spans="1:10" ht="6" customHeight="1">
      <c r="A5" s="82"/>
    </row>
    <row r="6" spans="1:10" s="83" customFormat="1" ht="17.25">
      <c r="A6" s="83" t="s">
        <v>22</v>
      </c>
      <c r="C6" s="84">
        <v>0.28189999999999998</v>
      </c>
    </row>
    <row r="8" spans="1:10" ht="18" thickBot="1">
      <c r="A8" s="85" t="s">
        <v>23</v>
      </c>
    </row>
    <row r="9" spans="1:10" ht="17.25" thickBot="1">
      <c r="B9" s="86" t="s">
        <v>24</v>
      </c>
      <c r="C9" s="87"/>
      <c r="D9" s="88">
        <v>100000000</v>
      </c>
      <c r="E9" s="89" t="s">
        <v>2</v>
      </c>
    </row>
    <row r="10" spans="1:10" ht="17.25" thickTop="1">
      <c r="B10" s="90" t="s">
        <v>3</v>
      </c>
      <c r="C10" s="91"/>
      <c r="D10" s="92">
        <f>ROUNDUP($D$9/(1+C6),-1)</f>
        <v>78009210</v>
      </c>
      <c r="E10" s="93" t="s">
        <v>2</v>
      </c>
      <c r="H10" t="s">
        <v>33</v>
      </c>
      <c r="J10" t="s">
        <v>37</v>
      </c>
    </row>
    <row r="11" spans="1:10" ht="17.25" thickBot="1">
      <c r="B11" s="94" t="s">
        <v>4</v>
      </c>
      <c r="C11" s="95"/>
      <c r="D11" s="96">
        <f>ROUNDUP($D$9-D10,-1)</f>
        <v>21990790</v>
      </c>
      <c r="E11" s="97" t="s">
        <v>2</v>
      </c>
      <c r="H11" s="126">
        <f>D11/D10</f>
        <v>0.28189991925312408</v>
      </c>
      <c r="I11" s="126"/>
      <c r="J11" s="126">
        <f>D11/D9</f>
        <v>0.21990789999999999</v>
      </c>
    </row>
    <row r="13" spans="1:10" ht="18" thickBot="1">
      <c r="A13" s="83" t="s">
        <v>25</v>
      </c>
    </row>
    <row r="14" spans="1:10" ht="17.25" thickBot="1">
      <c r="B14" s="86" t="s">
        <v>24</v>
      </c>
      <c r="C14" s="87"/>
      <c r="D14" s="98">
        <v>100000000</v>
      </c>
      <c r="E14" s="89" t="s">
        <v>2</v>
      </c>
    </row>
    <row r="15" spans="1:10" ht="17.25" thickTop="1">
      <c r="B15" s="99" t="s">
        <v>3</v>
      </c>
      <c r="C15" s="100"/>
      <c r="D15" s="101">
        <f>ROUNDUP($D$14/((1+C6)*1.1),-1)</f>
        <v>70917460</v>
      </c>
      <c r="E15" s="102" t="s">
        <v>2</v>
      </c>
      <c r="H15" t="s">
        <v>33</v>
      </c>
      <c r="J15" t="s">
        <v>37</v>
      </c>
    </row>
    <row r="16" spans="1:10">
      <c r="B16" s="103" t="s">
        <v>4</v>
      </c>
      <c r="C16" s="104"/>
      <c r="D16" s="105">
        <f>D14-D15-D17</f>
        <v>19991630</v>
      </c>
      <c r="E16" s="102" t="s">
        <v>2</v>
      </c>
      <c r="H16" s="126">
        <f>D16/D15</f>
        <v>0.28189997216482371</v>
      </c>
      <c r="I16" s="126"/>
      <c r="J16" s="126">
        <f>D16/D14</f>
        <v>0.19991629999999999</v>
      </c>
    </row>
    <row r="17" spans="1:10" ht="17.25" thickBot="1">
      <c r="B17" s="106" t="s">
        <v>26</v>
      </c>
      <c r="C17" s="107"/>
      <c r="D17" s="108">
        <f>ROUNDUP(D14/11,-1)</f>
        <v>9090910</v>
      </c>
      <c r="E17" s="97" t="s">
        <v>2</v>
      </c>
    </row>
    <row r="19" spans="1:10" ht="20.25">
      <c r="A19" s="82" t="s">
        <v>27</v>
      </c>
    </row>
    <row r="21" spans="1:10" s="83" customFormat="1" ht="17.25">
      <c r="A21" s="83" t="s">
        <v>22</v>
      </c>
      <c r="C21" s="84">
        <v>0.15</v>
      </c>
    </row>
    <row r="23" spans="1:10" ht="18" thickBot="1">
      <c r="A23" s="85" t="s">
        <v>23</v>
      </c>
    </row>
    <row r="24" spans="1:10" ht="17.25" thickBot="1">
      <c r="B24" s="86" t="s">
        <v>24</v>
      </c>
      <c r="C24" s="87"/>
      <c r="D24" s="88">
        <v>100000000</v>
      </c>
      <c r="E24" s="89" t="s">
        <v>2</v>
      </c>
    </row>
    <row r="25" spans="1:10" ht="17.25" thickTop="1">
      <c r="B25" s="90" t="s">
        <v>3</v>
      </c>
      <c r="C25" s="91"/>
      <c r="D25" s="92">
        <f>ROUNDUP(D24-D26,-1)</f>
        <v>85000000</v>
      </c>
      <c r="E25" s="93" t="s">
        <v>2</v>
      </c>
      <c r="H25" t="s">
        <v>33</v>
      </c>
      <c r="J25" t="s">
        <v>37</v>
      </c>
    </row>
    <row r="26" spans="1:10" ht="17.25" thickBot="1">
      <c r="B26" s="94" t="s">
        <v>4</v>
      </c>
      <c r="C26" s="95"/>
      <c r="D26" s="96">
        <f>ROUNDUP(D24*C21,-1)</f>
        <v>15000000</v>
      </c>
      <c r="E26" s="97" t="s">
        <v>2</v>
      </c>
      <c r="H26" s="126">
        <f>D26/D25</f>
        <v>0.17647058823529413</v>
      </c>
      <c r="I26" s="126"/>
      <c r="J26" s="126">
        <f>D26/D24</f>
        <v>0.15</v>
      </c>
    </row>
    <row r="28" spans="1:10" ht="18" thickBot="1">
      <c r="A28" s="83" t="s">
        <v>25</v>
      </c>
    </row>
    <row r="29" spans="1:10" ht="17.25" thickBot="1">
      <c r="B29" s="86" t="s">
        <v>24</v>
      </c>
      <c r="C29" s="87"/>
      <c r="D29" s="98">
        <v>100000000</v>
      </c>
      <c r="E29" s="89" t="s">
        <v>2</v>
      </c>
    </row>
    <row r="30" spans="1:10" ht="17.25" thickTop="1">
      <c r="B30" s="99" t="s">
        <v>3</v>
      </c>
      <c r="C30" s="100"/>
      <c r="D30" s="101">
        <f>ROUNDUP(D29-D31-D32,-1)</f>
        <v>77272720</v>
      </c>
      <c r="E30" s="102" t="s">
        <v>2</v>
      </c>
      <c r="H30" t="s">
        <v>33</v>
      </c>
      <c r="J30" t="s">
        <v>37</v>
      </c>
    </row>
    <row r="31" spans="1:10">
      <c r="B31" s="103" t="s">
        <v>4</v>
      </c>
      <c r="C31" s="104"/>
      <c r="D31" s="105">
        <f>ROUNDUP((D29-D32)*C21,-1)</f>
        <v>13636370</v>
      </c>
      <c r="E31" s="102" t="s">
        <v>2</v>
      </c>
      <c r="G31" s="109"/>
      <c r="H31" s="126">
        <f>D31/D30</f>
        <v>0.17647068719724116</v>
      </c>
      <c r="I31" s="126"/>
      <c r="J31" s="126">
        <f>D31/D29</f>
        <v>0.1363637</v>
      </c>
    </row>
    <row r="32" spans="1:10" ht="17.25" thickBot="1">
      <c r="B32" s="106" t="s">
        <v>26</v>
      </c>
      <c r="C32" s="107"/>
      <c r="D32" s="108">
        <f>ROUNDUP(D29/11,-1)</f>
        <v>9090910</v>
      </c>
      <c r="E32" s="97" t="s">
        <v>2</v>
      </c>
      <c r="H32" s="126"/>
      <c r="I32" s="126"/>
      <c r="J32" s="126"/>
    </row>
    <row r="33" spans="1:4">
      <c r="B33" s="110"/>
      <c r="C33" s="110"/>
      <c r="D33" s="111"/>
    </row>
    <row r="34" spans="1:4" ht="19.5">
      <c r="A34" s="112" t="s">
        <v>28</v>
      </c>
    </row>
    <row r="43" spans="1:4">
      <c r="C43" s="113"/>
    </row>
  </sheetData>
  <mergeCells count="15">
    <mergeCell ref="B30:C30"/>
    <mergeCell ref="B31:C31"/>
    <mergeCell ref="B32:C32"/>
    <mergeCell ref="B16:C16"/>
    <mergeCell ref="B17:C17"/>
    <mergeCell ref="B24:C24"/>
    <mergeCell ref="B25:C25"/>
    <mergeCell ref="B26:C26"/>
    <mergeCell ref="B29:C29"/>
    <mergeCell ref="A2:H2"/>
    <mergeCell ref="B9:C9"/>
    <mergeCell ref="B10:C10"/>
    <mergeCell ref="B11:C11"/>
    <mergeCell ref="B14:C14"/>
    <mergeCell ref="B15:C1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F02B8-7372-4503-9FF7-2A6D5B2CE6B5}">
  <dimension ref="A1:C4"/>
  <sheetViews>
    <sheetView showGridLines="0" zoomScale="85" zoomScaleNormal="85" workbookViewId="0">
      <selection activeCell="B19" sqref="B19"/>
    </sheetView>
  </sheetViews>
  <sheetFormatPr defaultRowHeight="16.5"/>
  <cols>
    <col min="1" max="1" width="56" bestFit="1" customWidth="1"/>
    <col min="2" max="2" width="20.25" customWidth="1"/>
    <col min="3" max="3" width="39.125" bestFit="1" customWidth="1"/>
  </cols>
  <sheetData>
    <row r="1" spans="1:3" ht="23.25" customHeight="1" thickBot="1">
      <c r="A1" s="114" t="s">
        <v>29</v>
      </c>
      <c r="B1" s="115" t="s">
        <v>30</v>
      </c>
      <c r="C1" s="116" t="s">
        <v>31</v>
      </c>
    </row>
    <row r="2" spans="1:3" ht="23.25" customHeight="1" thickTop="1">
      <c r="A2" s="117" t="s">
        <v>32</v>
      </c>
      <c r="B2" s="118">
        <v>28.19</v>
      </c>
      <c r="C2" s="119" t="s">
        <v>33</v>
      </c>
    </row>
    <row r="3" spans="1:3" ht="23.25" customHeight="1">
      <c r="A3" s="120" t="s">
        <v>34</v>
      </c>
      <c r="B3" s="121">
        <v>6</v>
      </c>
      <c r="C3" s="122" t="s">
        <v>33</v>
      </c>
    </row>
    <row r="4" spans="1:3" ht="23.25" customHeight="1">
      <c r="A4" s="123" t="s">
        <v>35</v>
      </c>
      <c r="B4" s="124">
        <v>15</v>
      </c>
      <c r="C4" s="125" t="s">
        <v>36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61D19-A302-4CF8-BEA7-E4B668388DDA}">
  <dimension ref="B1:P19"/>
  <sheetViews>
    <sheetView workbookViewId="0">
      <selection activeCell="C34" sqref="C34"/>
    </sheetView>
  </sheetViews>
  <sheetFormatPr defaultRowHeight="13.5"/>
  <cols>
    <col min="1" max="1" width="5.125" style="127" customWidth="1"/>
    <col min="2" max="2" width="17.125" style="127" customWidth="1"/>
    <col min="3" max="3" width="17.75" style="128" customWidth="1"/>
    <col min="4" max="4" width="13.25" style="128" bestFit="1" customWidth="1"/>
    <col min="5" max="5" width="14.125" style="128" customWidth="1"/>
    <col min="6" max="6" width="13.75" style="128" customWidth="1"/>
    <col min="7" max="7" width="13.625" style="127" customWidth="1"/>
    <col min="8" max="8" width="13.875" style="127" customWidth="1"/>
    <col min="9" max="9" width="10.75" style="127" bestFit="1" customWidth="1"/>
    <col min="10" max="18" width="10" style="127" customWidth="1"/>
    <col min="19" max="16384" width="9" style="127"/>
  </cols>
  <sheetData>
    <row r="1" spans="2:16" ht="24.75" customHeight="1" thickBot="1">
      <c r="B1" s="148" t="s">
        <v>38</v>
      </c>
      <c r="C1" s="135"/>
      <c r="D1" s="135"/>
      <c r="E1" s="135"/>
      <c r="F1" s="135"/>
      <c r="G1" s="136"/>
      <c r="H1" s="136"/>
      <c r="I1" s="136"/>
    </row>
    <row r="2" spans="2:16" ht="6.75" customHeight="1" thickBot="1">
      <c r="B2" s="129"/>
      <c r="C2" s="130"/>
      <c r="D2" s="130"/>
      <c r="E2" s="130"/>
      <c r="F2" s="130"/>
      <c r="G2" s="129"/>
      <c r="H2" s="129"/>
      <c r="I2" s="129"/>
    </row>
    <row r="3" spans="2:16">
      <c r="B3" s="144" t="s">
        <v>39</v>
      </c>
      <c r="C3" s="131">
        <v>0.28189999999999998</v>
      </c>
      <c r="K3" s="130" t="s">
        <v>40</v>
      </c>
      <c r="L3" s="130" t="s">
        <v>41</v>
      </c>
      <c r="M3" s="130" t="s">
        <v>42</v>
      </c>
      <c r="N3" s="130" t="s">
        <v>43</v>
      </c>
      <c r="O3" s="133">
        <f>C4</f>
        <v>300000000</v>
      </c>
      <c r="P3" s="129"/>
    </row>
    <row r="4" spans="2:16" ht="14.25" thickBot="1">
      <c r="B4" s="145" t="s">
        <v>44</v>
      </c>
      <c r="C4" s="132">
        <v>300000000</v>
      </c>
      <c r="K4" s="130" t="s">
        <v>42</v>
      </c>
      <c r="L4" s="130" t="s">
        <v>43</v>
      </c>
      <c r="M4" s="130">
        <f>(1+C3*0.3)</f>
        <v>1.08457</v>
      </c>
      <c r="N4" s="130" t="s">
        <v>40</v>
      </c>
      <c r="O4" s="130" t="s">
        <v>41</v>
      </c>
      <c r="P4" s="129">
        <f>200000000*C3*0.7</f>
        <v>39466000</v>
      </c>
    </row>
    <row r="5" spans="2:16">
      <c r="B5" s="129"/>
      <c r="C5" s="130"/>
      <c r="D5" s="130"/>
      <c r="E5" s="130"/>
      <c r="F5" s="130"/>
      <c r="G5" s="129"/>
      <c r="H5" s="129"/>
      <c r="I5" s="129"/>
    </row>
    <row r="6" spans="2:16" ht="14.25" thickBot="1">
      <c r="B6" s="129"/>
      <c r="G6" s="129"/>
      <c r="H6" s="129"/>
      <c r="I6" s="129"/>
    </row>
    <row r="7" spans="2:16" ht="14.25" thickBot="1">
      <c r="B7" s="134" t="s">
        <v>45</v>
      </c>
      <c r="C7" s="130"/>
      <c r="D7" s="130"/>
      <c r="E7" s="149" t="s">
        <v>46</v>
      </c>
      <c r="F7" s="151" t="s">
        <v>47</v>
      </c>
      <c r="G7" s="150" t="s">
        <v>48</v>
      </c>
      <c r="H7" s="129"/>
      <c r="I7" s="129"/>
    </row>
    <row r="8" spans="2:16">
      <c r="B8" s="139" t="s">
        <v>49</v>
      </c>
      <c r="C8" s="140" t="s">
        <v>40</v>
      </c>
      <c r="D8" s="146" t="s">
        <v>43</v>
      </c>
      <c r="E8" s="153">
        <f>(O3-P4)/(M4)</f>
        <v>240218704.18691278</v>
      </c>
      <c r="F8" s="154">
        <f>ROUNDUP((E8/1000), 0)</f>
        <v>240219</v>
      </c>
      <c r="G8" s="155">
        <f>ROUNDUP((E8/1000000), 0)</f>
        <v>241</v>
      </c>
      <c r="H8" s="129"/>
      <c r="I8" s="129"/>
    </row>
    <row r="9" spans="2:16" ht="14.25" thickBot="1">
      <c r="B9" s="141" t="s">
        <v>50</v>
      </c>
      <c r="C9" s="142" t="s">
        <v>42</v>
      </c>
      <c r="D9" s="147" t="s">
        <v>43</v>
      </c>
      <c r="E9" s="156">
        <f>O3-E8</f>
        <v>59781295.813087225</v>
      </c>
      <c r="F9" s="157">
        <f>ROUNDDOWN((E9/1000), 0)</f>
        <v>59781</v>
      </c>
      <c r="G9" s="158">
        <f>ROUNDDOWN((E9/1000000), 0)</f>
        <v>59</v>
      </c>
    </row>
    <row r="10" spans="2:16" ht="5.25" customHeight="1" thickBot="1">
      <c r="B10" s="137"/>
      <c r="C10" s="138"/>
      <c r="D10" s="138"/>
      <c r="E10" s="138"/>
      <c r="F10" s="138"/>
      <c r="G10" s="137"/>
      <c r="H10" s="137"/>
      <c r="I10" s="137"/>
    </row>
    <row r="12" spans="2:16">
      <c r="E12" s="159"/>
    </row>
    <row r="13" spans="2:16">
      <c r="B13" s="143" t="s">
        <v>51</v>
      </c>
      <c r="G13" s="160"/>
    </row>
    <row r="14" spans="2:16">
      <c r="B14" s="129" t="s">
        <v>52</v>
      </c>
    </row>
    <row r="15" spans="2:16">
      <c r="B15" s="129" t="s">
        <v>53</v>
      </c>
    </row>
    <row r="16" spans="2:16">
      <c r="B16" s="129" t="s">
        <v>54</v>
      </c>
    </row>
    <row r="17" spans="2:2">
      <c r="B17" s="129"/>
    </row>
    <row r="18" spans="2:2" ht="14.25">
      <c r="B18" s="152" t="s">
        <v>55</v>
      </c>
    </row>
    <row r="19" spans="2:2" ht="14.25">
      <c r="B19" s="152" t="s">
        <v>56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1</vt:i4>
      </vt:variant>
    </vt:vector>
  </HeadingPairs>
  <TitlesOfParts>
    <vt:vector size="5" baseType="lpstr">
      <vt:lpstr>연구비자동산출</vt:lpstr>
      <vt:lpstr>직접비자동산출</vt:lpstr>
      <vt:lpstr>간접비율</vt:lpstr>
      <vt:lpstr>한국연구재단기초연구실사업(2억초과분30%적용)</vt:lpstr>
      <vt:lpstr>연구비자동산출!Print_Area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박명선</dc:creator>
  <cp:lastModifiedBy>LG</cp:lastModifiedBy>
  <cp:lastPrinted>2018-04-17T01:15:27Z</cp:lastPrinted>
  <dcterms:created xsi:type="dcterms:W3CDTF">2016-03-24T05:44:34Z</dcterms:created>
  <dcterms:modified xsi:type="dcterms:W3CDTF">2020-01-02T08:45:36Z</dcterms:modified>
</cp:coreProperties>
</file>